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ff7f0d4ee956779/文档/千通科技/EMS项目/documents/第五章 货物需求一览表及技术规格（附件）/03附件三 设备及测试规范、网管安全培训相关规范/03-应答表/"/>
    </mc:Choice>
  </mc:AlternateContent>
  <xr:revisionPtr revIDLastSave="2" documentId="11_9D375FD633DB366717A7AA3CED3F1FED2E21E9E5" xr6:coauthVersionLast="47" xr6:coauthVersionMax="47" xr10:uidLastSave="{3B084FEC-11CD-4A05-A968-6A5B0D096843}"/>
  <bookViews>
    <workbookView xWindow="22932" yWindow="-108" windowWidth="23256" windowHeight="12456" tabRatio="754" activeTab="3" xr2:uid="{00000000-000D-0000-FFFF-FFFF00000000}"/>
  </bookViews>
  <sheets>
    <sheet name="修订历史" sheetId="30" r:id="rId1"/>
    <sheet name="应答统计" sheetId="62" r:id="rId2"/>
    <sheet name="Index" sheetId="1" r:id="rId3"/>
    <sheet name="AA" sheetId="39" r:id="rId4"/>
    <sheet name="AB" sheetId="37" r:id="rId5"/>
    <sheet name="AC" sheetId="38" r:id="rId6"/>
    <sheet name="AD" sheetId="45" r:id="rId7"/>
    <sheet name="AE" sheetId="51" r:id="rId8"/>
    <sheet name="AF" sheetId="53" r:id="rId9"/>
    <sheet name="AG" sheetId="52" r:id="rId10"/>
    <sheet name="AH" sheetId="49" r:id="rId11"/>
    <sheet name="AI" sheetId="54" r:id="rId12"/>
    <sheet name="AJ" sheetId="56" r:id="rId13"/>
    <sheet name="AK" sheetId="58" r:id="rId14"/>
    <sheet name="AL" sheetId="59" r:id="rId15"/>
    <sheet name="AM" sheetId="60" r:id="rId16"/>
    <sheet name="AN" sheetId="63" r:id="rId17"/>
    <sheet name="Sheet2" sheetId="61" r:id="rId18"/>
    <sheet name="附录1" sheetId="48" r:id="rId19"/>
    <sheet name="附录2" sheetId="55" r:id="rId20"/>
  </sheets>
  <definedNames>
    <definedName name="OLE_LINK6" localSheetId="5">AC!#REF!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J14" i="1"/>
  <c r="I14" i="1"/>
  <c r="H14" i="1"/>
  <c r="G14" i="1"/>
  <c r="F14" i="1"/>
  <c r="E14" i="1"/>
  <c r="J13" i="1"/>
  <c r="I13" i="1"/>
  <c r="H13" i="1"/>
  <c r="G13" i="1"/>
  <c r="F13" i="1"/>
  <c r="E13" i="1"/>
  <c r="J12" i="1"/>
  <c r="I12" i="1"/>
  <c r="H12" i="1"/>
  <c r="G12" i="1"/>
  <c r="F12" i="1"/>
  <c r="E12" i="1"/>
  <c r="J11" i="1"/>
  <c r="I11" i="1"/>
  <c r="H11" i="1"/>
  <c r="G11" i="1"/>
  <c r="F11" i="1"/>
  <c r="E11" i="1"/>
  <c r="J10" i="1"/>
  <c r="I10" i="1"/>
  <c r="H10" i="1"/>
  <c r="G10" i="1"/>
  <c r="F10" i="1"/>
  <c r="E10" i="1"/>
  <c r="J9" i="1"/>
  <c r="I9" i="1"/>
  <c r="H9" i="1"/>
  <c r="G9" i="1"/>
  <c r="F9" i="1"/>
  <c r="E9" i="1"/>
  <c r="J8" i="1"/>
  <c r="I8" i="1"/>
  <c r="H8" i="1"/>
  <c r="G8" i="1"/>
  <c r="F8" i="1"/>
  <c r="E8" i="1"/>
  <c r="J7" i="1"/>
  <c r="I7" i="1"/>
  <c r="H7" i="1"/>
  <c r="G7" i="1"/>
  <c r="F7" i="1"/>
  <c r="E7" i="1"/>
  <c r="J6" i="1"/>
  <c r="I6" i="1"/>
  <c r="H6" i="1"/>
  <c r="G6" i="1"/>
  <c r="F6" i="1"/>
  <c r="E6" i="1"/>
  <c r="J5" i="1"/>
  <c r="I5" i="1"/>
  <c r="H5" i="1"/>
  <c r="G5" i="1"/>
  <c r="F5" i="1"/>
  <c r="E5" i="1"/>
  <c r="J4" i="1"/>
  <c r="I4" i="1"/>
  <c r="H4" i="1"/>
  <c r="G4" i="1"/>
  <c r="F4" i="1"/>
  <c r="E4" i="1"/>
  <c r="J3" i="1"/>
  <c r="I3" i="1"/>
  <c r="H3" i="1"/>
  <c r="G3" i="1"/>
  <c r="F3" i="1"/>
  <c r="E3" i="1"/>
  <c r="J2" i="1"/>
  <c r="J16" i="1" s="1"/>
  <c r="I2" i="1"/>
  <c r="H2" i="1"/>
  <c r="H16" i="1" s="1"/>
  <c r="G2" i="1"/>
  <c r="F2" i="1"/>
  <c r="E2" i="1"/>
  <c r="AK7" i="1"/>
  <c r="AR6" i="1"/>
  <c r="AP9" i="1"/>
  <c r="AL8" i="1"/>
  <c r="P4" i="1"/>
  <c r="S7" i="1"/>
  <c r="AM14" i="1"/>
  <c r="AJ6" i="1"/>
  <c r="AH2" i="1"/>
  <c r="U7" i="1"/>
  <c r="AB6" i="1"/>
  <c r="Z15" i="1"/>
  <c r="AI4" i="1"/>
  <c r="AG10" i="1"/>
  <c r="X9" i="1"/>
  <c r="N2" i="1"/>
  <c r="T5" i="1"/>
  <c r="N11" i="1"/>
  <c r="M10" i="1"/>
  <c r="AR9" i="1"/>
  <c r="AP12" i="1"/>
  <c r="O8" i="1"/>
  <c r="AM5" i="1"/>
  <c r="W7" i="1"/>
  <c r="AC15" i="1"/>
  <c r="AI13" i="1"/>
  <c r="AA10" i="1"/>
  <c r="AN12" i="1"/>
  <c r="AL11" i="1"/>
  <c r="M11" i="1"/>
  <c r="V7" i="1"/>
  <c r="O15" i="1"/>
  <c r="AA8" i="1"/>
  <c r="AH6" i="1"/>
  <c r="AF10" i="1"/>
  <c r="AG3" i="1"/>
  <c r="M3" i="1"/>
  <c r="Q4" i="1"/>
  <c r="AL7" i="1"/>
  <c r="Y8" i="1"/>
  <c r="AE13" i="1"/>
  <c r="T3" i="1"/>
  <c r="AH15" i="1"/>
  <c r="AI10" i="1"/>
  <c r="AI5" i="1"/>
  <c r="P12" i="1"/>
  <c r="AL6" i="1"/>
  <c r="AR15" i="1"/>
  <c r="AJ8" i="1"/>
  <c r="AF9" i="1"/>
  <c r="AH11" i="1"/>
  <c r="V15" i="1"/>
  <c r="Z13" i="1"/>
  <c r="AS11" i="1"/>
  <c r="T12" i="1"/>
  <c r="Q11" i="1"/>
  <c r="W10" i="1"/>
  <c r="X8" i="1"/>
  <c r="AD10" i="1"/>
  <c r="AQ13" i="1"/>
  <c r="Q14" i="1"/>
  <c r="U6" i="1"/>
  <c r="AK14" i="1"/>
  <c r="S3" i="1"/>
  <c r="P3" i="1"/>
  <c r="AF2" i="1"/>
  <c r="AB13" i="1"/>
  <c r="AE11" i="1"/>
  <c r="AI14" i="1"/>
  <c r="M6" i="1"/>
  <c r="AR4" i="1"/>
  <c r="Z5" i="1"/>
  <c r="AM3" i="1"/>
  <c r="Q5" i="1"/>
  <c r="Z8" i="1"/>
  <c r="W3" i="1"/>
  <c r="AJ2" i="1"/>
  <c r="AE12" i="1"/>
  <c r="AK5" i="1"/>
  <c r="AB4" i="1"/>
  <c r="AP15" i="1"/>
  <c r="AP4" i="1"/>
  <c r="AQ8" i="1"/>
  <c r="X7" i="1"/>
  <c r="AD11" i="1"/>
  <c r="AP2" i="1"/>
  <c r="Y11" i="1"/>
  <c r="AC8" i="1"/>
  <c r="AR7" i="1"/>
  <c r="AP10" i="1"/>
  <c r="N14" i="1"/>
  <c r="AD6" i="1"/>
  <c r="AL3" i="1"/>
  <c r="R15" i="1"/>
  <c r="S9" i="1"/>
  <c r="AA2" i="1"/>
  <c r="AN10" i="1"/>
  <c r="W4" i="1"/>
  <c r="AS7" i="1"/>
  <c r="AG5" i="1"/>
  <c r="AF15" i="1"/>
  <c r="S2" i="1"/>
  <c r="AQ14" i="1"/>
  <c r="AF8" i="1"/>
  <c r="AD3" i="1"/>
  <c r="Z9" i="1"/>
  <c r="Z7" i="1"/>
  <c r="AC4" i="1"/>
  <c r="AR2" i="1"/>
  <c r="AG9" i="1"/>
  <c r="N7" i="1"/>
  <c r="AM15" i="1"/>
  <c r="AJ14" i="1"/>
  <c r="X5" i="1"/>
  <c r="AA5" i="1"/>
  <c r="Q6" i="1"/>
  <c r="M4" i="1"/>
  <c r="AB2" i="1"/>
  <c r="AJ15" i="1"/>
  <c r="Q9" i="1"/>
  <c r="AI3" i="1"/>
  <c r="W14" i="1"/>
  <c r="V4" i="1"/>
  <c r="AO12" i="1"/>
  <c r="AF7" i="1"/>
  <c r="AS6" i="1"/>
  <c r="AR5" i="1"/>
  <c r="Z6" i="1"/>
  <c r="AE5" i="1"/>
  <c r="AL9" i="1"/>
  <c r="N6" i="1"/>
  <c r="X15" i="1"/>
  <c r="S4" i="1"/>
  <c r="Q10" i="1"/>
  <c r="AN8" i="1"/>
  <c r="AO2" i="1"/>
  <c r="S11" i="1"/>
  <c r="AG11" i="1"/>
  <c r="AI15" i="1"/>
  <c r="R4" i="1"/>
  <c r="AQ6" i="1"/>
  <c r="AF6" i="1"/>
  <c r="AG6" i="1"/>
  <c r="T11" i="1"/>
  <c r="AM10" i="1"/>
  <c r="AS2" i="1"/>
  <c r="AI12" i="1"/>
  <c r="P14" i="1"/>
  <c r="V3" i="1"/>
  <c r="Q15" i="1"/>
  <c r="AJ10" i="1"/>
  <c r="S12" i="1"/>
  <c r="S14" i="1"/>
  <c r="P5" i="1"/>
  <c r="AC2" i="1"/>
  <c r="R7" i="1"/>
  <c r="AC13" i="1"/>
  <c r="T14" i="1"/>
  <c r="AP3" i="1"/>
  <c r="W12" i="1"/>
  <c r="Y3" i="1"/>
  <c r="Q12" i="1"/>
  <c r="P2" i="1"/>
  <c r="U5" i="1"/>
  <c r="AR3" i="1"/>
  <c r="Q13" i="1"/>
  <c r="N13" i="1"/>
  <c r="U14" i="1"/>
  <c r="AF4" i="1"/>
  <c r="AA15" i="1"/>
  <c r="Z4" i="1"/>
  <c r="AA7" i="1"/>
  <c r="AN6" i="1"/>
  <c r="Q8" i="1"/>
  <c r="AM12" i="1"/>
  <c r="AC14" i="1"/>
  <c r="AP8" i="1"/>
  <c r="O3" i="1"/>
  <c r="AM6" i="1"/>
  <c r="AQ9" i="1"/>
  <c r="AD4" i="1"/>
  <c r="AK3" i="1"/>
  <c r="N5" i="1"/>
  <c r="AH13" i="1"/>
  <c r="AG8" i="1"/>
  <c r="AM13" i="1"/>
  <c r="T7" i="1"/>
  <c r="AS12" i="1"/>
  <c r="R3" i="1"/>
  <c r="AD9" i="1"/>
  <c r="Y13" i="1"/>
  <c r="P10" i="1"/>
  <c r="V11" i="1"/>
  <c r="S6" i="1"/>
  <c r="AN11" i="1"/>
  <c r="AS8" i="1"/>
  <c r="AL13" i="1"/>
  <c r="T6" i="1"/>
  <c r="W8" i="1"/>
  <c r="S8" i="1"/>
  <c r="S15" i="1"/>
  <c r="AI2" i="1"/>
  <c r="O10" i="1"/>
  <c r="R12" i="1"/>
  <c r="AS9" i="1"/>
  <c r="Z3" i="1"/>
  <c r="AD12" i="1"/>
  <c r="X10" i="1"/>
  <c r="AK9" i="1"/>
  <c r="AI8" i="1"/>
  <c r="N9" i="1"/>
  <c r="X12" i="1"/>
  <c r="AO3" i="1"/>
  <c r="AQ2" i="1"/>
  <c r="M2" i="1"/>
  <c r="O6" i="1"/>
  <c r="AC3" i="1"/>
  <c r="W5" i="1"/>
  <c r="AP5" i="1"/>
  <c r="Y2" i="1"/>
  <c r="AC5" i="1"/>
  <c r="P13" i="1"/>
  <c r="AN14" i="1"/>
  <c r="AF14" i="1"/>
  <c r="AC12" i="1"/>
  <c r="AC7" i="1"/>
  <c r="AS3" i="1"/>
  <c r="AL14" i="1"/>
  <c r="N4" i="1"/>
  <c r="W15" i="1"/>
  <c r="AS15" i="1"/>
  <c r="AO8" i="1"/>
  <c r="AN15" i="1"/>
  <c r="AP11" i="1"/>
  <c r="AK4" i="1"/>
  <c r="U11" i="1"/>
  <c r="AR14" i="1"/>
  <c r="P8" i="1"/>
  <c r="N10" i="1"/>
  <c r="R5" i="1"/>
  <c r="AN7" i="1"/>
  <c r="AQ4" i="1"/>
  <c r="M15" i="1"/>
  <c r="T4" i="1"/>
  <c r="V14" i="1"/>
  <c r="T13" i="1"/>
  <c r="AS14" i="1"/>
  <c r="Y10" i="1"/>
  <c r="V12" i="1"/>
  <c r="X14" i="1"/>
  <c r="U8" i="1"/>
  <c r="AH14" i="1"/>
  <c r="AN4" i="1"/>
  <c r="W11" i="1"/>
  <c r="M8" i="1"/>
  <c r="Z14" i="1"/>
  <c r="X4" i="1"/>
  <c r="W13" i="1"/>
  <c r="Z12" i="1"/>
  <c r="V9" i="1"/>
  <c r="AE3" i="1"/>
  <c r="AN3" i="1"/>
  <c r="AS4" i="1"/>
  <c r="AO7" i="1"/>
  <c r="AB15" i="1"/>
  <c r="Z2" i="1"/>
  <c r="O9" i="1"/>
  <c r="M9" i="1"/>
  <c r="AL4" i="1"/>
  <c r="AQ3" i="1"/>
  <c r="AB12" i="1"/>
  <c r="M7" i="1"/>
  <c r="R13" i="1"/>
  <c r="V2" i="1"/>
  <c r="AP14" i="1"/>
  <c r="AF5" i="1"/>
  <c r="AJ13" i="1"/>
  <c r="AG12" i="1"/>
  <c r="AA11" i="1"/>
  <c r="Y12" i="1"/>
  <c r="AO5" i="1"/>
  <c r="AH8" i="1"/>
  <c r="AC11" i="1"/>
  <c r="AR12" i="1"/>
  <c r="P6" i="1"/>
  <c r="AS13" i="1"/>
  <c r="AN13" i="1"/>
  <c r="Q7" i="1"/>
  <c r="R8" i="1"/>
  <c r="AD15" i="1"/>
  <c r="T2" i="1"/>
  <c r="V6" i="1"/>
  <c r="W9" i="1"/>
  <c r="U13" i="1"/>
  <c r="AQ7" i="1"/>
  <c r="AM4" i="1"/>
  <c r="X6" i="1"/>
  <c r="AK6" i="1"/>
  <c r="AH12" i="1"/>
  <c r="AD13" i="1"/>
  <c r="Y4" i="1"/>
  <c r="AC6" i="1"/>
  <c r="V8" i="1"/>
  <c r="AM8" i="1"/>
  <c r="AH10" i="1"/>
  <c r="Q3" i="1"/>
  <c r="X3" i="1"/>
  <c r="X2" i="1"/>
  <c r="AO15" i="1"/>
  <c r="AO10" i="1"/>
  <c r="AB11" i="1"/>
  <c r="AI9" i="1"/>
  <c r="AR13" i="1"/>
  <c r="N12" i="1"/>
  <c r="AM7" i="1"/>
  <c r="AE7" i="1"/>
  <c r="AP13" i="1"/>
  <c r="AJ12" i="1"/>
  <c r="X13" i="1"/>
  <c r="O14" i="1"/>
  <c r="V13" i="1"/>
  <c r="AL12" i="1"/>
  <c r="AD2" i="1"/>
  <c r="AI6" i="1"/>
  <c r="AE15" i="1"/>
  <c r="AR10" i="1"/>
  <c r="O13" i="1"/>
  <c r="U12" i="1"/>
  <c r="AN9" i="1"/>
  <c r="AM2" i="1"/>
  <c r="Y9" i="1"/>
  <c r="U10" i="1"/>
  <c r="AI11" i="1"/>
  <c r="Q2" i="1"/>
  <c r="AD8" i="1"/>
  <c r="AK11" i="1"/>
  <c r="AA3" i="1"/>
  <c r="M5" i="1"/>
  <c r="Z10" i="1"/>
  <c r="AG15" i="1"/>
  <c r="AR8" i="1"/>
  <c r="O11" i="1"/>
  <c r="AO6" i="1"/>
  <c r="AB14" i="1"/>
  <c r="AK8" i="1"/>
  <c r="AD5" i="1"/>
  <c r="AN2" i="1"/>
  <c r="N8" i="1"/>
  <c r="R6" i="1"/>
  <c r="U3" i="1"/>
  <c r="AG4" i="1"/>
  <c r="AA9" i="1"/>
  <c r="AL5" i="1"/>
  <c r="V5" i="1"/>
  <c r="M14" i="1"/>
  <c r="O7" i="1"/>
  <c r="AS5" i="1"/>
  <c r="AB10" i="1"/>
  <c r="Y5" i="1"/>
  <c r="W2" i="1"/>
  <c r="Y7" i="1"/>
  <c r="Y6" i="1"/>
  <c r="AE2" i="1"/>
  <c r="Y15" i="1"/>
  <c r="AP6" i="1"/>
  <c r="AH4" i="1"/>
  <c r="AJ9" i="1"/>
  <c r="AB9" i="1"/>
  <c r="O2" i="1"/>
  <c r="AM9" i="1"/>
  <c r="W6" i="1"/>
  <c r="AA13" i="1"/>
  <c r="AK10" i="1"/>
  <c r="AH3" i="1"/>
  <c r="AL10" i="1"/>
  <c r="AL2" i="1"/>
  <c r="S5" i="1"/>
  <c r="AB7" i="1"/>
  <c r="X11" i="1"/>
  <c r="O5" i="1"/>
  <c r="AF3" i="1"/>
  <c r="AA14" i="1"/>
  <c r="N15" i="1"/>
  <c r="R11" i="1"/>
  <c r="AH9" i="1"/>
  <c r="AJ11" i="1"/>
  <c r="AF11" i="1"/>
  <c r="AQ11" i="1"/>
  <c r="AA6" i="1"/>
  <c r="U4" i="1"/>
  <c r="AB8" i="1"/>
  <c r="AE6" i="1"/>
  <c r="P11" i="1"/>
  <c r="AE8" i="1"/>
  <c r="R9" i="1"/>
  <c r="P9" i="1"/>
  <c r="AJ7" i="1"/>
  <c r="AE14" i="1"/>
  <c r="U9" i="1"/>
  <c r="AJ4" i="1"/>
  <c r="AK13" i="1"/>
  <c r="V10" i="1"/>
  <c r="T9" i="1"/>
  <c r="AB5" i="1"/>
  <c r="N3" i="1"/>
  <c r="AE10" i="1"/>
  <c r="AL15" i="1"/>
  <c r="M13" i="1"/>
  <c r="AK15" i="1"/>
  <c r="AO14" i="1"/>
  <c r="O12" i="1"/>
  <c r="AA4" i="1"/>
  <c r="AF13" i="1"/>
  <c r="AF12" i="1"/>
  <c r="AG13" i="1"/>
  <c r="AE9" i="1"/>
  <c r="AO11" i="1"/>
  <c r="AG14" i="1"/>
  <c r="P7" i="1"/>
  <c r="AQ5" i="1"/>
  <c r="AA12" i="1"/>
  <c r="T10" i="1"/>
  <c r="AR11" i="1"/>
  <c r="AJ3" i="1"/>
  <c r="R14" i="1"/>
  <c r="AO4" i="1"/>
  <c r="AM11" i="1"/>
  <c r="S13" i="1"/>
  <c r="AS10" i="1"/>
  <c r="AH7" i="1"/>
  <c r="AE4" i="1"/>
  <c r="AK2" i="1"/>
  <c r="S10" i="1"/>
  <c r="T15" i="1"/>
  <c r="Z11" i="1"/>
  <c r="U2" i="1"/>
  <c r="AO13" i="1"/>
  <c r="AD7" i="1"/>
  <c r="AD14" i="1"/>
  <c r="AQ15" i="1"/>
  <c r="AN5" i="1"/>
  <c r="AO9" i="1"/>
  <c r="Y14" i="1"/>
  <c r="U15" i="1"/>
  <c r="AJ5" i="1"/>
  <c r="AG7" i="1"/>
  <c r="AC9" i="1"/>
  <c r="AI7" i="1"/>
  <c r="M12" i="1"/>
  <c r="AK12" i="1"/>
  <c r="AQ12" i="1"/>
  <c r="AP7" i="1"/>
  <c r="O4" i="1"/>
  <c r="AC10" i="1"/>
  <c r="P15" i="1"/>
  <c r="AH5" i="1"/>
  <c r="AG2" i="1"/>
  <c r="AB3" i="1"/>
  <c r="R2" i="1"/>
  <c r="AQ10" i="1"/>
  <c r="R10" i="1"/>
  <c r="T8" i="1"/>
  <c r="K15" i="1" l="1"/>
  <c r="E16" i="1"/>
  <c r="C8" i="62" s="1"/>
  <c r="I16" i="1"/>
  <c r="C12" i="62" s="1"/>
  <c r="F16" i="1"/>
  <c r="G16" i="1"/>
  <c r="K12" i="1"/>
  <c r="AL16" i="1"/>
  <c r="H12" i="62" s="1"/>
  <c r="W16" i="1"/>
  <c r="F9" i="62" s="1"/>
  <c r="X16" i="1"/>
  <c r="F10" i="62" s="1"/>
  <c r="Y16" i="1"/>
  <c r="F11" i="62" s="1"/>
  <c r="AM16" i="1"/>
  <c r="H13" i="62" s="1"/>
  <c r="AN16" i="1"/>
  <c r="I8" i="62" s="1"/>
  <c r="AO16" i="1"/>
  <c r="I9" i="62" s="1"/>
  <c r="N16" i="1"/>
  <c r="D12" i="62" s="1"/>
  <c r="AD16" i="1"/>
  <c r="G10" i="62" s="1"/>
  <c r="O16" i="1"/>
  <c r="D13" i="62" s="1"/>
  <c r="AE16" i="1"/>
  <c r="G11" i="62" s="1"/>
  <c r="V16" i="1"/>
  <c r="F8" i="62" s="1"/>
  <c r="P16" i="1"/>
  <c r="E8" i="62" s="1"/>
  <c r="AF16" i="1"/>
  <c r="G12" i="62" s="1"/>
  <c r="Q16" i="1"/>
  <c r="E9" i="62" s="1"/>
  <c r="AG16" i="1"/>
  <c r="G13" i="62" s="1"/>
  <c r="AH16" i="1"/>
  <c r="H8" i="62" s="1"/>
  <c r="R16" i="1"/>
  <c r="E10" i="62" s="1"/>
  <c r="Z16" i="1"/>
  <c r="F12" i="62" s="1"/>
  <c r="AP16" i="1"/>
  <c r="I10" i="62" s="1"/>
  <c r="AA16" i="1"/>
  <c r="F13" i="62" s="1"/>
  <c r="AI16" i="1"/>
  <c r="H9" i="62" s="1"/>
  <c r="AQ16" i="1"/>
  <c r="I11" i="62" s="1"/>
  <c r="T16" i="1"/>
  <c r="E12" i="62" s="1"/>
  <c r="AB16" i="1"/>
  <c r="G8" i="62" s="1"/>
  <c r="AJ16" i="1"/>
  <c r="H10" i="62" s="1"/>
  <c r="AR16" i="1"/>
  <c r="I12" i="62" s="1"/>
  <c r="S16" i="1"/>
  <c r="E11" i="62" s="1"/>
  <c r="M16" i="1"/>
  <c r="D11" i="62" s="1"/>
  <c r="U16" i="1"/>
  <c r="E13" i="62" s="1"/>
  <c r="AC16" i="1"/>
  <c r="G9" i="62" s="1"/>
  <c r="AK16" i="1"/>
  <c r="H11" i="62" s="1"/>
  <c r="AS16" i="1"/>
  <c r="I13" i="62" s="1"/>
  <c r="C11" i="62"/>
  <c r="C13" i="62"/>
  <c r="K7" i="1"/>
  <c r="K11" i="1"/>
  <c r="K10" i="1"/>
  <c r="K14" i="1"/>
  <c r="C10" i="62"/>
  <c r="K5" i="1"/>
  <c r="K9" i="1"/>
  <c r="K13" i="1"/>
  <c r="K4" i="1"/>
  <c r="K3" i="1"/>
  <c r="K2" i="1"/>
  <c r="K6" i="1"/>
  <c r="K8" i="1"/>
  <c r="C9" i="62"/>
  <c r="K16" i="1" l="1"/>
  <c r="L10" i="62"/>
  <c r="J10" i="62"/>
  <c r="K10" i="62"/>
  <c r="J9" i="62"/>
  <c r="L9" i="62"/>
  <c r="K9" i="62"/>
  <c r="K8" i="62"/>
  <c r="J8" i="62"/>
  <c r="L8" i="62"/>
</calcChain>
</file>

<file path=xl/sharedStrings.xml><?xml version="1.0" encoding="utf-8"?>
<sst xmlns="http://schemas.openxmlformats.org/spreadsheetml/2006/main" count="1222" uniqueCount="511">
  <si>
    <t>版本</t>
  </si>
  <si>
    <t>日期</t>
  </si>
  <si>
    <t>修订内容</t>
  </si>
  <si>
    <t>修订人</t>
  </si>
  <si>
    <t>V0.1.0</t>
  </si>
  <si>
    <t>创建5G北向接口定义第一稿</t>
  </si>
  <si>
    <t>李健、胡亚希</t>
  </si>
  <si>
    <t>V0.2.0</t>
  </si>
  <si>
    <t>1）删除IOC DNN。
2）删除EthernetPort对象；
3) 删除ME中的PvFlag属性。</t>
  </si>
  <si>
    <t>V0.3.0</t>
  </si>
  <si>
    <t>补充index的统计公式</t>
  </si>
  <si>
    <t>V0.4.0</t>
  </si>
  <si>
    <t>附录页补充IOC的包含关系图、继承关系图</t>
  </si>
  <si>
    <t>V1.0.0</t>
  </si>
  <si>
    <t>1. AE:InventoryUnitHost类删除HostName属性，原因是与UserLabel重复。
2. AF：InventoryUnitAccessory类删除AccessoryName。
3. AH:EpRpDynN9Upf增加EpRpDynN9Upf_Global对象需要缺省实现的说明。
4. AI：EpRpDynN3Upf增加EpRpDynN3Upf_Global对象需要缺省实现的说明。
5. Index页增加“包含关系上级类”一列，更新Index页第11行公式。</t>
  </si>
  <si>
    <t>李健、胡亚希、李端</t>
  </si>
  <si>
    <t>V1.1.0</t>
  </si>
  <si>
    <t>1. Index页Subnetwork修改为SubNetwork，以与3GPP保持一致。
2. 附录1中的UML，原图使用Rational Rose制作，改为使用开源软件UMLet制作。
3. 修订Index页中的“总体说明”部分。注意，原描述“各个对象的属性适用范围为VNF，则对于物理网元，上报NIL。适用范围为PNF，则对于虚拟网元，上报NIL。”错误。 当某个IOC的属性为CB且仅适用于VNF，则对于PNF该属性不应上报，而不是上报NIL值。</t>
  </si>
  <si>
    <t>李健</t>
  </si>
  <si>
    <t>无内容更新，版本随NRM同步升级。</t>
  </si>
  <si>
    <t>V1.1.1</t>
  </si>
  <si>
    <t>1.AH页和AI页，修订“远端IP子网列表”定义，增加Ipv6格式和样例。</t>
  </si>
  <si>
    <t>V1.1.2</t>
  </si>
  <si>
    <t>1、AA分页，“网管接口IP地址列表”统一增加“如支持IPV4V6，IPV4和IPV6都要呈现”说明；</t>
  </si>
  <si>
    <t>刘振旺</t>
  </si>
  <si>
    <t>V1.2.0</t>
  </si>
  <si>
    <t>1.在增加UPF+场景下，UPF+的内置应急AMF、SMF、UDM功能及对应的属性：
   新增AJ页，UPF+内置的应急移动性管理功能；
   新增AK页，UPF+内置的应急会话管理功能；
   新增AL页，UPF+内置的应急统一数据存储功能。
   这些新增指标重要度为CB
2.Index页更新对应对应说明和指标统计。
3.2022年2月份，新增UPF+场景相关的指标，第2段版本号修订为V1.2.0</t>
  </si>
  <si>
    <t>张渊、洪晓、梁旭驰</t>
  </si>
  <si>
    <t>1.新增AM页，UPF+内置的应急鉴权管理功能</t>
  </si>
  <si>
    <t>设备厂家名称</t>
  </si>
  <si>
    <t>XX公司</t>
  </si>
  <si>
    <t>应答日期(T)</t>
  </si>
  <si>
    <t>XXXX年XX月XX日</t>
  </si>
  <si>
    <t>本应答文档适用的设备版本（及补丁）</t>
  </si>
  <si>
    <t>VersionXX(patchXX)</t>
  </si>
  <si>
    <t>对OMC的版本（及补丁）要求</t>
  </si>
  <si>
    <t>OMC版本需升级到VXXXX (或/并 加载补丁YYYY）</t>
  </si>
  <si>
    <t>内容</t>
  </si>
  <si>
    <t>规范定义数量</t>
  </si>
  <si>
    <t>不适用数量</t>
  </si>
  <si>
    <t>当前支持数量</t>
  </si>
  <si>
    <t>当前+1Q支持数量</t>
  </si>
  <si>
    <t>当前+2Q支持数量</t>
  </si>
  <si>
    <t>当前+3Q支持数量</t>
  </si>
  <si>
    <t>当前+4Q支持数量</t>
  </si>
  <si>
    <t>当前支持率</t>
  </si>
  <si>
    <t>综合支持率</t>
  </si>
  <si>
    <t>最终支持率</t>
  </si>
  <si>
    <t>网络资源模型IOC属性</t>
  </si>
  <si>
    <t>A类</t>
  </si>
  <si>
    <t>NA</t>
  </si>
  <si>
    <t>B类</t>
  </si>
  <si>
    <t>C类</t>
  </si>
  <si>
    <t>CA类</t>
  </si>
  <si>
    <t>CB类</t>
  </si>
  <si>
    <t>CC类</t>
  </si>
  <si>
    <t>应答说明：</t>
  </si>
  <si>
    <t>一、本页须填写蓝色字体部分，即公司名、应答日期、本应答适用的版本（及补丁）名、对OMC的版本（及补丁）要求。AA开始的各页仅须应答“支持时间”一列。其中，
  “T”：指当前(T)已经支持，所谓当前即应答日期。
  “T+1Q”：指当前(T)不支持，但（当前时间+91天）之前可以支持。
  “T+2Q”：指当前(T)不支持，但（当前时间+182天）之前可以支持
  “T+3Q”：指当前(T)不支持，但（当前时间+273天）之前可以支持
  “T+4Q”：指当前(T)不支持，但（当前时间+364天）之前可以支持
  “NS”: 若计划支持时间晚于T+4Q，或没有支持计划，必须应答“NS”
  “NA”：对应于CA、CB、CC类条件属性,条件成立时答上述支持时间，条件不成立时答“NA”，指示不适用。</t>
  </si>
  <si>
    <t>二、“Index”页以及“应答统计”页的统计结果均为公式自动生成，请勿直接改动。</t>
  </si>
  <si>
    <t>三、NRM中的对象属性是否支持的应答，以北向接口的NRM文件为准。当且仅当同时满足以下3项要求时才可以应答为具体的支持时间(T/T+xQ):
  1、NRM文件遵循《移动通信网网络管理技术规范 OMC北向接口 统一网络资源模型文件格式》的要求；_x000D_
  2、对象的属性名、数据类型与相应网元的北向接口信息模型规范的约定完全一致；_x000D_
  3、可以从NRM文件中取到属性值。</t>
  </si>
  <si>
    <t>四、注意将文件名中的“Company”、“Version”改为你公司名称以及应答适用的网元版本。</t>
  </si>
  <si>
    <t>五、若应答文档需要打印，请打印“Index”和“应答统计”页，并打印当前不支持的统计项的相关页，请勿打印全部规范，请勿打印“修订历史”和“附录”页。</t>
  </si>
  <si>
    <t>索引</t>
  </si>
  <si>
    <t>管理对象类</t>
  </si>
  <si>
    <t xml:space="preserve"> 备注</t>
  </si>
  <si>
    <t>包含关系上级类</t>
  </si>
  <si>
    <t>A类属性数</t>
  </si>
  <si>
    <t>B类属性数</t>
  </si>
  <si>
    <t>C类属性数</t>
  </si>
  <si>
    <t>CA类属性数</t>
  </si>
  <si>
    <t>CB类属性数</t>
  </si>
  <si>
    <t>CC类属性数</t>
  </si>
  <si>
    <t>小计</t>
  </si>
  <si>
    <t>适用范围</t>
  </si>
  <si>
    <t>CA类
不适用数</t>
  </si>
  <si>
    <t>CB类
不适用数</t>
  </si>
  <si>
    <t>CC类
不适用数</t>
  </si>
  <si>
    <t>当前A类
支持数</t>
  </si>
  <si>
    <t>当前B类
支持数</t>
  </si>
  <si>
    <t>当前C类
支持数</t>
  </si>
  <si>
    <t>当前CA类
支持数</t>
  </si>
  <si>
    <t>当前CB类
支持数</t>
  </si>
  <si>
    <t>当前CC类
支持数</t>
  </si>
  <si>
    <t>(当前+1Q)
A类支持数</t>
  </si>
  <si>
    <t>(当前+1Q)
B类支持数</t>
  </si>
  <si>
    <t>(当前+1Q)
C类支持数</t>
  </si>
  <si>
    <t>(当前+1Q)
CA类支持数</t>
  </si>
  <si>
    <t>(当前+1Q)
CB类支持数</t>
  </si>
  <si>
    <t>(当前+1Q)
CC类支持数</t>
  </si>
  <si>
    <t>(当前+2Q)
A类支持数</t>
  </si>
  <si>
    <t>(当前+2Q)
B类支持数</t>
  </si>
  <si>
    <t>(当前+2Q)
C类支持数</t>
  </si>
  <si>
    <t>(当前+2Q)
CA类支持数</t>
  </si>
  <si>
    <t>(当前+2Q)
CB类支持数</t>
  </si>
  <si>
    <t>(当前+2Q)
CC类支持数</t>
  </si>
  <si>
    <t>(当前+3Q)
A类支持数</t>
  </si>
  <si>
    <t>(当前+3Q)
B类支持数</t>
  </si>
  <si>
    <t>(当前+3Q)
C类支持数</t>
  </si>
  <si>
    <t>(当前+3Q)
CA类支持数</t>
  </si>
  <si>
    <t>(当前+3Q)
CB类支持数</t>
  </si>
  <si>
    <t>(当前+3Q)
CC类支持数</t>
  </si>
  <si>
    <t>(当前+4Q)
A类支持数</t>
  </si>
  <si>
    <t>(当前+4Q)
B类支持数</t>
  </si>
  <si>
    <t>(当前+4Q)
C类支持数</t>
  </si>
  <si>
    <t>(当前+4Q)
CA类支持数</t>
  </si>
  <si>
    <t>(当前+4Q)
CB类支持数</t>
  </si>
  <si>
    <t>(当前+4Q)
CC类支持数</t>
  </si>
  <si>
    <t>AA</t>
  </si>
  <si>
    <t>ManagedElement</t>
  </si>
  <si>
    <t>网元</t>
  </si>
  <si>
    <t>SubNetwork</t>
  </si>
  <si>
    <t>PNF/VNF</t>
  </si>
  <si>
    <t>AB</t>
  </si>
  <si>
    <t>InventoryUnitRack</t>
  </si>
  <si>
    <t>机架</t>
  </si>
  <si>
    <t>PNF</t>
  </si>
  <si>
    <t>AC</t>
  </si>
  <si>
    <t>InventoryUnitShelf</t>
  </si>
  <si>
    <t>机框</t>
  </si>
  <si>
    <t>AD</t>
  </si>
  <si>
    <t>InventoryUnitPack</t>
  </si>
  <si>
    <t>板卡</t>
  </si>
  <si>
    <t>AE</t>
  </si>
  <si>
    <t>InventoryUnitHost</t>
  </si>
  <si>
    <t>主机</t>
  </si>
  <si>
    <t>AF</t>
  </si>
  <si>
    <t>InventoryUnitAccessory</t>
  </si>
  <si>
    <t>附属设备</t>
  </si>
  <si>
    <t>AG</t>
  </si>
  <si>
    <t>UpfFunction</t>
  </si>
  <si>
    <t>用户面功能</t>
  </si>
  <si>
    <t>AH</t>
  </si>
  <si>
    <t>EpRpDynN9Upf</t>
  </si>
  <si>
    <t>分局向的N9(UPF-UPF)接口</t>
  </si>
  <si>
    <t>AI</t>
  </si>
  <si>
    <t>EpRpDynN3Upf</t>
  </si>
  <si>
    <t>分局向的N3(UPF-RAN)接口</t>
  </si>
  <si>
    <t>AJ</t>
  </si>
  <si>
    <t>AmfFunction</t>
  </si>
  <si>
    <t>UPF+场景下支持内置应急AMF功能涉及</t>
  </si>
  <si>
    <t>AK</t>
  </si>
  <si>
    <t>SmfFunction</t>
  </si>
  <si>
    <t>UPF+场景下支持内置应急SMF功能涉及</t>
  </si>
  <si>
    <t>AL</t>
  </si>
  <si>
    <t>UdrFunction</t>
  </si>
  <si>
    <t>UPF+场景下支持内置应急UDR功能涉及</t>
  </si>
  <si>
    <t>AM</t>
  </si>
  <si>
    <t>AusfFunction</t>
  </si>
  <si>
    <t>UPF+场景下支持内置应急Ausf功能涉及</t>
  </si>
  <si>
    <t>合计</t>
  </si>
  <si>
    <r>
      <rPr>
        <b/>
        <sz val="10"/>
        <rFont val="宋体"/>
        <family val="3"/>
        <charset val="134"/>
        <scheme val="minor"/>
      </rPr>
      <t>总体说明</t>
    </r>
    <r>
      <rPr>
        <sz val="10"/>
        <rFont val="宋体"/>
        <family val="3"/>
        <charset val="134"/>
        <scheme val="minor"/>
      </rPr>
      <t xml:space="preserve">
1、本规范同时适用于物理网元和虚拟网元
2、Index页签中适用范围为PNF，则该IOC仅适用于物理网元；若适用范围为PNF/VNF，则该IOC既适用于物理网元也适用于虚拟化网元。
3、各个对象的属性适用范围为VNF，则对于物理网元，上报NIL。适用范围为PNF，则对于虚拟网元，上报NIL。适用范围为空，则表示此属性物理网元和虚拟网元都适用。</t>
    </r>
  </si>
  <si>
    <t>属性编码</t>
  </si>
  <si>
    <t>重要度</t>
  </si>
  <si>
    <t>英文名称</t>
  </si>
  <si>
    <t>中文名称</t>
  </si>
  <si>
    <t>定义</t>
  </si>
  <si>
    <t>数据类型</t>
  </si>
  <si>
    <t>单位</t>
  </si>
  <si>
    <t>备注</t>
  </si>
  <si>
    <t>支持时间</t>
  </si>
  <si>
    <t>UPFAA01</t>
  </si>
  <si>
    <t>B</t>
  </si>
  <si>
    <t>Id</t>
  </si>
  <si>
    <t>标识符</t>
  </si>
  <si>
    <t>网元标识，只在OMC范围内有效</t>
  </si>
  <si>
    <t>字符串</t>
  </si>
  <si>
    <t>继承自TOP</t>
  </si>
  <si>
    <t>UPFAA02</t>
  </si>
  <si>
    <t>UserLabel</t>
  </si>
  <si>
    <t>用户友好名</t>
  </si>
  <si>
    <t>网元名称，根据运营商的网元命名规则设定。</t>
  </si>
  <si>
    <t>UPFAA03</t>
  </si>
  <si>
    <t>VendorName</t>
  </si>
  <si>
    <t>厂商名称</t>
  </si>
  <si>
    <t>UPFAA04</t>
  </si>
  <si>
    <t>ManagedBy</t>
  </si>
  <si>
    <t>管理节点</t>
  </si>
  <si>
    <t>管理ManagedElement的ManagementNode对象类的DN值</t>
  </si>
  <si>
    <t>UPFAA05</t>
  </si>
  <si>
    <t>ManagementIpAddress</t>
  </si>
  <si>
    <t>网管接口IP地址列表</t>
  </si>
  <si>
    <r>
      <rPr>
        <sz val="10"/>
        <rFont val="宋体"/>
        <family val="3"/>
        <charset val="134"/>
        <scheme val="minor"/>
      </rPr>
      <t xml:space="preserve">网管接口IP地址列表
</t>
    </r>
    <r>
      <rPr>
        <sz val="10"/>
        <color rgb="FF0000FF"/>
        <rFont val="宋体"/>
        <family val="3"/>
        <charset val="134"/>
        <scheme val="minor"/>
      </rPr>
      <t>如支持IPV4V6，IPV4和IPV6都要呈现</t>
    </r>
  </si>
  <si>
    <t>字符串列表</t>
  </si>
  <si>
    <t>UPFAA06</t>
  </si>
  <si>
    <t>A</t>
  </si>
  <si>
    <t>SwVersion</t>
  </si>
  <si>
    <t>软件版本</t>
  </si>
  <si>
    <t>网元的软件版本</t>
  </si>
  <si>
    <t>UPFAA07</t>
  </si>
  <si>
    <t>PatchInfo</t>
  </si>
  <si>
    <t>补丁信息</t>
  </si>
  <si>
    <t>补丁信息,用于表示当前网元加载的补丁名称列表。</t>
  </si>
  <si>
    <t>UPFAA08</t>
  </si>
  <si>
    <t>AdministrativeState</t>
  </si>
  <si>
    <t>管理状态</t>
  </si>
  <si>
    <t>管理的状态，取值范围为{Locked，Unlocked，ShuttingDown}</t>
  </si>
  <si>
    <t>枚举</t>
  </si>
  <si>
    <t>UPFAA09</t>
  </si>
  <si>
    <t>OperationalState</t>
  </si>
  <si>
    <t>运行状态</t>
  </si>
  <si>
    <t>运行的状态，取值范围为{Disabled, Enabled}</t>
  </si>
  <si>
    <t>UPFAA10</t>
  </si>
  <si>
    <t>CB</t>
  </si>
  <si>
    <t>LocationName</t>
  </si>
  <si>
    <t>位置名称</t>
  </si>
  <si>
    <t>如指明该设备所处的具体房间</t>
  </si>
  <si>
    <t>适用于PNF</t>
  </si>
  <si>
    <t>UPFAA11</t>
  </si>
  <si>
    <t>HardwarePlatform</t>
  </si>
  <si>
    <t>硬件平台</t>
  </si>
  <si>
    <t>UPFAB01</t>
  </si>
  <si>
    <t xml:space="preserve">命名属性 </t>
  </si>
  <si>
    <t>适用于PNF；
继承自TOP</t>
  </si>
  <si>
    <t>UPFAB02</t>
  </si>
  <si>
    <t>用户友好名，由EMS厂商自己指定，做为其内部标识，并可被NMS修改。</t>
  </si>
  <si>
    <t>UPFAB03</t>
  </si>
  <si>
    <t>VendorUnitFamilyType</t>
  </si>
  <si>
    <t>归属类型</t>
  </si>
  <si>
    <t>由供应商提供的便于记忆的资产单元的归属类型</t>
  </si>
  <si>
    <t>适用于PNF；
继承自InventoryUnit</t>
  </si>
  <si>
    <t>UPFAB04</t>
  </si>
  <si>
    <t>VendorUnitTypeNumber</t>
  </si>
  <si>
    <t>资产单元类型版本号</t>
  </si>
  <si>
    <t>由供应商提供的可唯一识别资产单元类型及版本的号码</t>
  </si>
  <si>
    <t>UPFAB05</t>
  </si>
  <si>
    <t>供应商名称</t>
  </si>
  <si>
    <t>UPFAB06</t>
  </si>
  <si>
    <t>SerialNumber</t>
  </si>
  <si>
    <t>资产序列号</t>
  </si>
  <si>
    <t>UPFAB07</t>
  </si>
  <si>
    <t>CC</t>
  </si>
  <si>
    <t>VersionNumber</t>
  </si>
  <si>
    <t>资产版本号</t>
  </si>
  <si>
    <t>与VendorUnitTypeNumber相关的版本信息</t>
  </si>
  <si>
    <t>UPFAB08</t>
  </si>
  <si>
    <t>DateOfManufacture</t>
  </si>
  <si>
    <t>生产日期</t>
  </si>
  <si>
    <t>UPFAB09</t>
  </si>
  <si>
    <t>DateOfLastService</t>
  </si>
  <si>
    <t>最近服务日期</t>
  </si>
  <si>
    <t>最近服务的日期（最近一次恢复工作正常状态的时间）</t>
  </si>
  <si>
    <t>UPFAB10</t>
  </si>
  <si>
    <t>ManufacturerData</t>
  </si>
  <si>
    <t>特殊信息</t>
  </si>
  <si>
    <t>设备商填写的特殊信息</t>
  </si>
  <si>
    <t>UPFAB11</t>
  </si>
  <si>
    <t>RackPosition</t>
  </si>
  <si>
    <t>机架位置</t>
  </si>
  <si>
    <t>机架编号，通常有两种表示方法：
（1） 行号-机架号：即该机架位于第几行的第几个。在这种情况下，机房内的机架先按行区分，机架号表示在行内的相对位置。
（2） 机架号：即机房内的机架统一编号，不用行来区分。</t>
  </si>
  <si>
    <t>UPFAC01</t>
  </si>
  <si>
    <t>UPFAC02</t>
  </si>
  <si>
    <t>UPFAC03</t>
  </si>
  <si>
    <t>UPFAC04</t>
  </si>
  <si>
    <t>UPFAC05</t>
  </si>
  <si>
    <t>UPFAC06</t>
  </si>
  <si>
    <t>UPFAC07</t>
  </si>
  <si>
    <t>UPFAC08</t>
  </si>
  <si>
    <t>UPFAC09</t>
  </si>
  <si>
    <t>UPFAC10</t>
  </si>
  <si>
    <t>UPFAC11</t>
  </si>
  <si>
    <t>SlotsInformation</t>
  </si>
  <si>
    <t>插槽信息</t>
  </si>
  <si>
    <t>框内所有插槽、描述及占用状态。List of Struct{槽位号（字符串），描述(字符串)，占用状态（枚举)}。其中其中描述信息由厂家自行决定，占用状态为枚举{Unused,Used}</t>
  </si>
  <si>
    <t>结构列表</t>
  </si>
  <si>
    <t>UPFAC12</t>
  </si>
  <si>
    <t>ShelfPosition</t>
  </si>
  <si>
    <t>机框位置</t>
  </si>
  <si>
    <t>1) 如果机框位于的机架也可以通过OMC进行管理，则“机框位置”的形式应为机框在机架内的相对位置 
2）如果机框位于第三方机架内，即机架不可以通过OMC管理，机框位置的形式应为“机架号-机框在机架内的相对位置”</t>
  </si>
  <si>
    <t>UPFAD01</t>
  </si>
  <si>
    <t>UPFAD02</t>
  </si>
  <si>
    <t>UPFAD03</t>
  </si>
  <si>
    <t>UPFAD04</t>
  </si>
  <si>
    <t>UPFAD05</t>
  </si>
  <si>
    <t>UPFAD06</t>
  </si>
  <si>
    <t>UPFAD07</t>
  </si>
  <si>
    <t>UPFAD08</t>
  </si>
  <si>
    <t>UPFAD09</t>
  </si>
  <si>
    <t>UPFAD10</t>
  </si>
  <si>
    <t>UPFAD11</t>
  </si>
  <si>
    <t>PortsInformation</t>
  </si>
  <si>
    <t>端口信息</t>
  </si>
  <si>
    <t>单板包含的所有端口、描述及占用状态。List of Struct{ 端口Id(字符串），描述(字符串)，占用状态（枚举）}。其中占用状态的取值为{Unused,Used}，描述信息由设备厂家自行决定。</t>
  </si>
  <si>
    <t>UPFAD12</t>
  </si>
  <si>
    <t>PackPosition</t>
  </si>
  <si>
    <t>板卡位置</t>
  </si>
  <si>
    <t>板卡在机框内的相对位置，通常用编号表示。</t>
  </si>
  <si>
    <t>UPFAD13</t>
  </si>
  <si>
    <t>SlotsOccupied</t>
  </si>
  <si>
    <t>占用槽位</t>
  </si>
  <si>
    <t>应表示板卡占用的槽位号列表。（注：一些板卡较宽，可能会占用两个或以上槽位）</t>
  </si>
  <si>
    <t>PGWAE01</t>
  </si>
  <si>
    <t>PGWAE02</t>
  </si>
  <si>
    <t>PGWAE03</t>
  </si>
  <si>
    <t>PGWAE04</t>
  </si>
  <si>
    <t>PGWAE05</t>
  </si>
  <si>
    <t>PGWAE06</t>
  </si>
  <si>
    <t>PGWAE07</t>
  </si>
  <si>
    <t>PGWAE08</t>
  </si>
  <si>
    <t>PGWAE09</t>
  </si>
  <si>
    <t>PGWAE10</t>
  </si>
  <si>
    <t>PGWAE11</t>
  </si>
  <si>
    <t>HostPosition</t>
  </si>
  <si>
    <t>主机位置</t>
  </si>
  <si>
    <t xml:space="preserve">主机在机房中的位置，当主机位于机架中时，为机架编号；否则主机应有自己独立的机房位置信息。 </t>
  </si>
  <si>
    <t>PGWAE12</t>
  </si>
  <si>
    <t>NumberOfCpu</t>
  </si>
  <si>
    <t>CPU数量</t>
  </si>
  <si>
    <t>主机配置的CPU数量</t>
  </si>
  <si>
    <t>整数</t>
  </si>
  <si>
    <t>PGWAE13</t>
  </si>
  <si>
    <t>MemSize</t>
  </si>
  <si>
    <t>内存容量</t>
  </si>
  <si>
    <t>主机配置的内存容量</t>
  </si>
  <si>
    <t>实数</t>
  </si>
  <si>
    <t>Gbyte</t>
  </si>
  <si>
    <t>适用于PNF；
1Gbyte=10^9Byte</t>
  </si>
  <si>
    <t>PGWAE14</t>
  </si>
  <si>
    <t>HardDiskSize</t>
  </si>
  <si>
    <t>硬盘容量</t>
  </si>
  <si>
    <t>主机配置的硬盘容量</t>
  </si>
  <si>
    <t>UPFAF01</t>
  </si>
  <si>
    <t>UPFAF02</t>
  </si>
  <si>
    <t>UPFAF03</t>
  </si>
  <si>
    <t>UPFAF04</t>
  </si>
  <si>
    <t>UPFAF05</t>
  </si>
  <si>
    <t>UPFAF06</t>
  </si>
  <si>
    <t>UPFAF07</t>
  </si>
  <si>
    <t>UPFAF08</t>
  </si>
  <si>
    <t>UPFAF09</t>
  </si>
  <si>
    <t>UPFAF10</t>
  </si>
  <si>
    <t>UPFAF11</t>
  </si>
  <si>
    <t>AccessoryPosition</t>
  </si>
  <si>
    <t>附件位置</t>
  </si>
  <si>
    <t>附件所在机架的编号</t>
  </si>
  <si>
    <t>适用于PNF；</t>
  </si>
  <si>
    <t>UPFAF12</t>
  </si>
  <si>
    <t>AccessoryType</t>
  </si>
  <si>
    <t>附属设备类型</t>
  </si>
  <si>
    <t>自定义，例如：内部交换机，路由器，磁盘阵列等,仅适用于ManagedElement内部的附属设备。</t>
  </si>
  <si>
    <t>UPFAF13</t>
  </si>
  <si>
    <t>AddtionalInformation</t>
  </si>
  <si>
    <t>描述信息</t>
  </si>
  <si>
    <t>设备自身特有的属性描述</t>
  </si>
  <si>
    <t>UPFAG01</t>
  </si>
  <si>
    <t>UPFAG02</t>
  </si>
  <si>
    <t>对象名称</t>
  </si>
  <si>
    <t>UPFAG03</t>
  </si>
  <si>
    <t>管理的状态，枚举型 {Locked, Unlocked, ShuttingDown}</t>
  </si>
  <si>
    <t>继承自ManagedFunction</t>
  </si>
  <si>
    <t>UPFAG04</t>
  </si>
  <si>
    <r>
      <rPr>
        <sz val="10"/>
        <rFont val="宋体"/>
        <family val="3"/>
        <charset val="134"/>
        <scheme val="minor"/>
      </rPr>
      <t>运行的状态，枚举型</t>
    </r>
    <r>
      <rPr>
        <sz val="10"/>
        <rFont val="宋体"/>
        <family val="3"/>
        <charset val="134"/>
      </rPr>
      <t>{Disabled,Enabled}</t>
    </r>
  </si>
  <si>
    <t>UPFAG05</t>
  </si>
  <si>
    <t>VnfInstanceId</t>
  </si>
  <si>
    <t>虚拟化实例标识</t>
  </si>
  <si>
    <t>虚拟网元的InstanceId</t>
  </si>
  <si>
    <t>适用于VNF</t>
  </si>
  <si>
    <t>UPFAG06</t>
  </si>
  <si>
    <t>MaxQosFlows</t>
  </si>
  <si>
    <t>最大QoS流数</t>
  </si>
  <si>
    <t>当前软硬件配置条件下(如licence限制）,UPF最大支持的并发QoS流数。</t>
  </si>
  <si>
    <t>个</t>
  </si>
  <si>
    <t>UPFAG07</t>
  </si>
  <si>
    <t>MaxThroughput</t>
  </si>
  <si>
    <t>最大数据吞吐率</t>
  </si>
  <si>
    <t>UPF最大每秒能处理的数据量，包括双向流量。</t>
  </si>
  <si>
    <t>Gbps</t>
  </si>
  <si>
    <t>在计算吞吐率实际利用率时，以右侧N6+N9c(UPF之间N9的右侧接口名称)接口的内层IP报文长度进行流量计算。</t>
  </si>
  <si>
    <t>UPFAH01</t>
  </si>
  <si>
    <t>无</t>
  </si>
  <si>
    <t>继承自TOP。注，全局EpRpDynN9Upf对象要缺省实例化。全局EpRpDynN9Upf对象即远端IP子网地址为0.0.0.0，“本端IP地址列表”包括该UpfFunction所有N9接口使用的IP地址，这样的对象简记为EpRpDynN9Upf_Global。</t>
  </si>
  <si>
    <t>UPFAH02</t>
  </si>
  <si>
    <t>UPFAH03</t>
  </si>
  <si>
    <t>LocIpAddrList</t>
  </si>
  <si>
    <t>本端IP地址列表</t>
  </si>
  <si>
    <t>参考点所关联的本端网元的IP地址列表（Ipv4或Ipv6的地址格式）。</t>
  </si>
  <si>
    <t>继承自EpRpDyn</t>
  </si>
  <si>
    <t>UPFAH04</t>
  </si>
  <si>
    <t>FarIpSubnetworkList</t>
  </si>
  <si>
    <t>远端IP子网列表</t>
  </si>
  <si>
    <t>参考点所关联的远端IP子网列表：
1.Ipv4:List of Struct{
  Subnetwork：string，
  Mask:string }
若子网仅包含一个IP地址，则Subnetwork为该IP地址，Mask为255.255.255.255。
若子网地址为0.0.0.0，Mask可为任意值（通常也取0.0.0.0），代表所有局向。
2.Ipv6:子网+前缀方式，样例供参考：
{(2409:802F:0000:0207:0000:0000:1001:0502,128),(2409:802F:0000:0207:0000:0000:1001:0501,128)}或{(2409:802F:0000:0207::1001:0502,128),(2409:802F:0000:0207::1001:0501,128)}或{(2409:802F:0:207::1001:502,128),(2409:802F:0:207::1001:501,128)}</t>
  </si>
  <si>
    <t>UPFAI01</t>
  </si>
  <si>
    <t>继承自TOP。注，全局EpRpDynN3Upf对象要缺省实例化。全局EpRpDynN3Upf对象即远端IP子网地址为0.0.0.0，“本端IP地址列表”包括该UpfFunction所有N3接口使用的IP地址，这样的对象简记为EpRpDynN3Upf_Global。</t>
  </si>
  <si>
    <t>UPFAI02</t>
  </si>
  <si>
    <t>UPFAI03</t>
  </si>
  <si>
    <t>UPFAI04</t>
  </si>
  <si>
    <t>UPFAJ01</t>
  </si>
  <si>
    <t>对象标识，只在OMC范围内有效</t>
  </si>
  <si>
    <t>UPFAJ02</t>
  </si>
  <si>
    <t>UPFAJ03</t>
  </si>
  <si>
    <t>UPFAJ04</t>
  </si>
  <si>
    <t>UPFAJ05</t>
  </si>
  <si>
    <t>UPFAJ06</t>
  </si>
  <si>
    <t>Fqdn</t>
  </si>
  <si>
    <t>AmfFunction的FQDN</t>
  </si>
  <si>
    <t>基于服务化接口的AmfFunction的FQDN,FQDN结构请参见TS23.003.</t>
  </si>
  <si>
    <t>UPFAK01</t>
  </si>
  <si>
    <t>UPFAK02</t>
  </si>
  <si>
    <t>UPFAK03</t>
  </si>
  <si>
    <t>UPFAK04</t>
  </si>
  <si>
    <t>UPFAK05</t>
  </si>
  <si>
    <t>UPFAK06</t>
  </si>
  <si>
    <t>SmfFunction的FQDN</t>
  </si>
  <si>
    <t>基于服务化接口的SmfFunction的FQDN,FQDN结构请参见TS23.003</t>
  </si>
  <si>
    <t>UPFAL01</t>
  </si>
  <si>
    <t>UPFAL02</t>
  </si>
  <si>
    <t>UPFAL03</t>
  </si>
  <si>
    <t>UPFAL04</t>
  </si>
  <si>
    <t>UPFAL05</t>
  </si>
  <si>
    <t>UPFAL06</t>
  </si>
  <si>
    <t>UdrFunction的FQDN</t>
  </si>
  <si>
    <t>基于服务化接口的UdrFunction的FQDN,FQDN结构请参见TS23.003。</t>
  </si>
  <si>
    <t>UDMAM01</t>
  </si>
  <si>
    <t>UDMAM02</t>
  </si>
  <si>
    <t>UDMAM03</t>
  </si>
  <si>
    <t>UDMAM04</t>
  </si>
  <si>
    <t>UDMAM05</t>
  </si>
  <si>
    <t>UDMAM06</t>
  </si>
  <si>
    <t>AusfFunction的FQDN</t>
  </si>
  <si>
    <t>基于服务化接口的AusfFunction的FQDN,FQDN结构请参见TS23.003。</t>
  </si>
  <si>
    <t>一、IOC包含关系图</t>
  </si>
  <si>
    <t>二、IOC继承关系图</t>
  </si>
  <si>
    <t>参与规范编写人员名单</t>
  </si>
  <si>
    <t>姓名</t>
  </si>
  <si>
    <t>公司</t>
  </si>
  <si>
    <t>手机</t>
  </si>
  <si>
    <t>邮箱</t>
  </si>
  <si>
    <t>崔璀璀</t>
  </si>
  <si>
    <t>爱立信</t>
  </si>
  <si>
    <t>tracy.c.cui@ericsson.com</t>
  </si>
  <si>
    <t>何刚</t>
  </si>
  <si>
    <t>grant.he@ericsson.com</t>
  </si>
  <si>
    <t>蒋炜</t>
  </si>
  <si>
    <t>will.jiang@ericsson.com</t>
  </si>
  <si>
    <t>李云刚</t>
  </si>
  <si>
    <t>yungang.li@ericsson.com</t>
  </si>
  <si>
    <t>刘强</t>
  </si>
  <si>
    <t>qiang.liu@ericsson.com</t>
  </si>
  <si>
    <t>时森</t>
  </si>
  <si>
    <t>sen.shi@ericsson.com</t>
  </si>
  <si>
    <t>杨利</t>
  </si>
  <si>
    <t>li.g.yang@ericsson.com</t>
  </si>
  <si>
    <t>张一帆</t>
  </si>
  <si>
    <t>grace.f.zhang@ericsson.com</t>
  </si>
  <si>
    <t>常轶钊</t>
  </si>
  <si>
    <t>华为</t>
  </si>
  <si>
    <t>changyizha@huawei.com</t>
  </si>
  <si>
    <t>陈恒</t>
  </si>
  <si>
    <t>andrew.chen@huawei.com</t>
  </si>
  <si>
    <t>高胜展</t>
  </si>
  <si>
    <t>gaoshnegzhan@huawei.com</t>
  </si>
  <si>
    <t>姜传奎</t>
  </si>
  <si>
    <t>jiangchuankui@huawei.com</t>
  </si>
  <si>
    <t>刘佳琦</t>
  </si>
  <si>
    <t>lihong-david.zhang@huawei.com</t>
  </si>
  <si>
    <t>裘彤</t>
  </si>
  <si>
    <t>诺基亚</t>
  </si>
  <si>
    <t>tong.qiu@nokia-sbell.com</t>
  </si>
  <si>
    <t>王朋东</t>
  </si>
  <si>
    <t>pengle.wang@nokia-sbell.com</t>
  </si>
  <si>
    <t>王维星</t>
  </si>
  <si>
    <t>weixing.wang@nokia-sbell.com</t>
  </si>
  <si>
    <t>王扬</t>
  </si>
  <si>
    <t>yong.5.wang@nokia-sbell.com</t>
  </si>
  <si>
    <t>张力宏</t>
  </si>
  <si>
    <t>lihong-david.zhang@nokia-sbell.com</t>
  </si>
  <si>
    <t>胡亚希</t>
  </si>
  <si>
    <t>设计院</t>
  </si>
  <si>
    <t>huyaxi@cmdi.chinamobile.com</t>
  </si>
  <si>
    <t>陈刚</t>
  </si>
  <si>
    <t>中兴</t>
  </si>
  <si>
    <t>chengang10@zte.com.cn</t>
  </si>
  <si>
    <t>陈胜平</t>
  </si>
  <si>
    <t>chen.shengping@zte.com.cn</t>
  </si>
  <si>
    <t>黄勇</t>
  </si>
  <si>
    <t>huang.yong3@zte.com.cn</t>
  </si>
  <si>
    <t>刘磊</t>
  </si>
  <si>
    <t>liulei6@zte.com.cn</t>
  </si>
  <si>
    <t>陆洋</t>
  </si>
  <si>
    <t>lu.yang@zte.com.cn</t>
  </si>
  <si>
    <t>田东明</t>
  </si>
  <si>
    <t>tian.dongming@zte.com</t>
  </si>
  <si>
    <t>杨洋</t>
  </si>
  <si>
    <t>yangyang115@zte.com.cn</t>
  </si>
  <si>
    <t>V1.2.1</t>
  </si>
  <si>
    <t>1.新增AN页，列举UPF网元所涉及到的业务接口和管理接口，以及这些接口所配置的IPV4/V6地址
2.index新增一行IPResource，对应UPF的管理接口和业务接口的信息</t>
  </si>
  <si>
    <t>修订LocIpV4AddrList，LocIpV6AddrList定义：删除掉分割符描述，按字符串列表缺省的方式展示，其它的字符串列表字段保持一致</t>
  </si>
  <si>
    <t>index页的IPResource包含关系上级类统一修订为ManagedElement</t>
  </si>
  <si>
    <r>
      <t>运行的状态，枚举型</t>
    </r>
    <r>
      <rPr>
        <sz val="10"/>
        <rFont val="宋体"/>
        <family val="3"/>
        <charset val="134"/>
      </rPr>
      <t>{Disabled,Enabled}</t>
    </r>
  </si>
  <si>
    <t>UPFAN01</t>
  </si>
  <si>
    <t>UPFAN02</t>
  </si>
  <si>
    <t>UPFAN03</t>
  </si>
  <si>
    <t>InterfaceType</t>
  </si>
  <si>
    <t>接口类型</t>
  </si>
  <si>
    <t>包含管理接口和业务接口（信令和媒体）。枚举值{Mgt,N4,N3,N9,N19}，备注：管理接口为Mgt。</t>
  </si>
  <si>
    <t>枚举值</t>
  </si>
  <si>
    <t>管理接口：网管维护接口
业务接口：网元业务接口</t>
  </si>
  <si>
    <t>UPFAN04</t>
  </si>
  <si>
    <t>LocIpV4AddrList</t>
  </si>
  <si>
    <t>本端IPV4地址列表</t>
  </si>
  <si>
    <t>参考点所关联的本端网元的IP地址列表（Ipv4地址格式），如无IPV4地址，填写{Default}。</t>
  </si>
  <si>
    <t>UPFAN05</t>
  </si>
  <si>
    <t>LocIpV6AddrList</t>
  </si>
  <si>
    <t>本端IPV6地址列表</t>
  </si>
  <si>
    <t>参考点所关联的本端网元的IP地址列表（Ipv6地址格式），如无IPV6地址，填写{Default}。</t>
  </si>
  <si>
    <t>AN</t>
  </si>
  <si>
    <t>IPResource</t>
  </si>
  <si>
    <t>分接口类型的IP地址</t>
  </si>
  <si>
    <r>
      <t>UPF-NRM(V1.2.1)</t>
    </r>
    <r>
      <rPr>
        <b/>
        <sz val="11"/>
        <rFont val="宋体"/>
        <family val="3"/>
        <charset val="134"/>
      </rPr>
      <t>应答情况汇总表</t>
    </r>
    <phoneticPr fontId="20" type="noConversion"/>
  </si>
  <si>
    <t>本应答模板的更新日期：2022-09-23</t>
    <phoneticPr fontId="20" type="noConversion"/>
  </si>
  <si>
    <t>ManagedElement</t>
    <phoneticPr fontId="20" type="noConversion"/>
  </si>
  <si>
    <t>OperationalState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</si>
</sst>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name val="宋体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0000FF"/>
      <name val="宋体"/>
      <family val="3"/>
      <charset val="134"/>
    </font>
    <font>
      <sz val="10"/>
      <color rgb="FF0000FF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Arial"/>
      <family val="2"/>
    </font>
    <font>
      <sz val="10"/>
      <color indexed="9"/>
      <name val="宋体"/>
      <family val="3"/>
      <charset val="134"/>
      <scheme val="minor"/>
    </font>
    <font>
      <sz val="10"/>
      <name val="Times New Roman"/>
      <family val="1"/>
    </font>
    <font>
      <b/>
      <sz val="11"/>
      <name val="Calibri"/>
      <family val="2"/>
    </font>
    <font>
      <b/>
      <sz val="10"/>
      <name val="黑体"/>
      <family val="3"/>
      <charset val="134"/>
    </font>
    <font>
      <sz val="10"/>
      <color indexed="12"/>
      <name val="宋体"/>
      <family val="3"/>
      <charset val="134"/>
    </font>
    <font>
      <sz val="10"/>
      <color indexed="9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name val="Times New Roman"/>
      <family val="1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rgb="FF060EFF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rgb="FF0000FF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0000FF"/>
      <name val="宋体"/>
      <family val="3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384"/>
        <bgColor indexed="64"/>
      </patternFill>
    </fill>
    <fill>
      <patternFill patternType="solid">
        <fgColor rgb="FFB0E0E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17" fillId="0" borderId="0"/>
    <xf numFmtId="0" fontId="7" fillId="0" borderId="0"/>
    <xf numFmtId="0" fontId="17" fillId="0" borderId="0">
      <alignment vertical="center"/>
    </xf>
    <xf numFmtId="0" fontId="17" fillId="0" borderId="0"/>
    <xf numFmtId="0" fontId="15" fillId="0" borderId="0"/>
    <xf numFmtId="0" fontId="15" fillId="0" borderId="0"/>
  </cellStyleXfs>
  <cellXfs count="165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3" fillId="0" borderId="0" xfId="0" applyFont="1"/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0" fontId="1" fillId="0" borderId="1" xfId="5" applyFont="1" applyBorder="1" applyAlignment="1">
      <alignment horizontal="left" vertical="center"/>
    </xf>
    <xf numFmtId="0" fontId="1" fillId="0" borderId="1" xfId="5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2" applyFont="1"/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1" fillId="0" borderId="1" xfId="5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5" applyFont="1" applyBorder="1" applyAlignment="1">
      <alignment vertical="center" wrapText="1"/>
    </xf>
    <xf numFmtId="0" fontId="1" fillId="0" borderId="1" xfId="5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0" xfId="2"/>
    <xf numFmtId="0" fontId="6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3" fillId="0" borderId="1" xfId="1" applyFont="1" applyBorder="1" applyAlignment="1">
      <alignment horizontal="left"/>
    </xf>
    <xf numFmtId="0" fontId="1" fillId="0" borderId="1" xfId="5" applyFont="1" applyBorder="1" applyAlignment="1">
      <alignment horizontal="left" vertical="center" wrapText="1"/>
    </xf>
    <xf numFmtId="0" fontId="1" fillId="0" borderId="0" xfId="5" applyFont="1"/>
    <xf numFmtId="0" fontId="0" fillId="0" borderId="0" xfId="1" applyFont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justify" vertical="center"/>
    </xf>
    <xf numFmtId="0" fontId="8" fillId="5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justify" vertical="center" wrapText="1"/>
    </xf>
    <xf numFmtId="0" fontId="1" fillId="0" borderId="1" xfId="1" applyFont="1" applyBorder="1" applyAlignment="1">
      <alignment horizontal="left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/>
    </xf>
    <xf numFmtId="0" fontId="1" fillId="0" borderId="1" xfId="6" applyFont="1" applyBorder="1" applyAlignment="1">
      <alignment horizontal="justify" vertical="center" wrapText="1"/>
    </xf>
    <xf numFmtId="0" fontId="1" fillId="0" borderId="1" xfId="1" applyFont="1" applyBorder="1" applyAlignment="1">
      <alignment horizontal="justify" vertical="center"/>
    </xf>
    <xf numFmtId="0" fontId="1" fillId="0" borderId="1" xfId="6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justify" vertical="center" wrapText="1"/>
    </xf>
    <xf numFmtId="0" fontId="5" fillId="0" borderId="1" xfId="1" applyFont="1" applyBorder="1" applyAlignment="1">
      <alignment horizontal="justify" vertical="center"/>
    </xf>
    <xf numFmtId="0" fontId="5" fillId="0" borderId="1" xfId="1" applyFont="1" applyBorder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/>
    </xf>
    <xf numFmtId="0" fontId="5" fillId="6" borderId="3" xfId="1" applyFont="1" applyFill="1" applyBorder="1" applyAlignment="1">
      <alignment horizontal="justify" vertical="center" wrapText="1"/>
    </xf>
    <xf numFmtId="0" fontId="5" fillId="6" borderId="1" xfId="1" applyFont="1" applyFill="1" applyBorder="1" applyAlignment="1">
      <alignment horizontal="justify" vertical="center"/>
    </xf>
    <xf numFmtId="0" fontId="5" fillId="6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/>
    </xf>
    <xf numFmtId="0" fontId="1" fillId="7" borderId="1" xfId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1" fillId="10" borderId="1" xfId="1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/>
    </xf>
    <xf numFmtId="0" fontId="5" fillId="10" borderId="1" xfId="1" applyFont="1" applyFill="1" applyBorder="1" applyAlignment="1">
      <alignment horizontal="center" vertical="center"/>
    </xf>
    <xf numFmtId="0" fontId="1" fillId="10" borderId="1" xfId="1" applyFont="1" applyFill="1" applyBorder="1" applyAlignment="1">
      <alignment horizontal="justify" vertical="center"/>
    </xf>
    <xf numFmtId="0" fontId="9" fillId="12" borderId="1" xfId="1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0" fontId="3" fillId="11" borderId="1" xfId="0" applyNumberFormat="1" applyFont="1" applyFill="1" applyBorder="1" applyAlignment="1">
      <alignment horizontal="center" vertical="center" wrapText="1"/>
    </xf>
    <xf numFmtId="0" fontId="4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13" fillId="13" borderId="1" xfId="0" applyFont="1" applyFill="1" applyBorder="1" applyAlignment="1">
      <alignment horizontal="center" wrapText="1"/>
    </xf>
    <xf numFmtId="0" fontId="3" fillId="0" borderId="1" xfId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14" fontId="1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14" fontId="3" fillId="0" borderId="1" xfId="1" applyNumberFormat="1" applyFont="1" applyBorder="1" applyAlignment="1">
      <alignment horizontal="center"/>
    </xf>
    <xf numFmtId="0" fontId="1" fillId="0" borderId="1" xfId="1" applyFont="1" applyBorder="1"/>
    <xf numFmtId="0" fontId="3" fillId="0" borderId="1" xfId="1" applyFont="1" applyBorder="1"/>
    <xf numFmtId="0" fontId="14" fillId="0" borderId="1" xfId="1" applyFont="1" applyBorder="1" applyAlignment="1">
      <alignment horizontal="center"/>
    </xf>
    <xf numFmtId="14" fontId="14" fillId="0" borderId="1" xfId="1" applyNumberFormat="1" applyFont="1" applyBorder="1" applyAlignment="1">
      <alignment horizontal="center"/>
    </xf>
    <xf numFmtId="0" fontId="14" fillId="0" borderId="1" xfId="1" applyFont="1" applyBorder="1"/>
    <xf numFmtId="14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wrapText="1"/>
    </xf>
    <xf numFmtId="0" fontId="4" fillId="0" borderId="1" xfId="1" applyFont="1" applyBorder="1"/>
    <xf numFmtId="14" fontId="19" fillId="0" borderId="0" xfId="1" applyNumberFormat="1" applyFont="1" applyAlignment="1">
      <alignment horizontal="center"/>
    </xf>
    <xf numFmtId="0" fontId="19" fillId="0" borderId="0" xfId="1" applyFont="1" applyAlignment="1">
      <alignment wrapText="1"/>
    </xf>
    <xf numFmtId="0" fontId="19" fillId="0" borderId="1" xfId="1" applyFont="1" applyBorder="1"/>
    <xf numFmtId="14" fontId="21" fillId="0" borderId="4" xfId="1" applyNumberFormat="1" applyFont="1" applyBorder="1" applyAlignment="1">
      <alignment horizontal="center"/>
    </xf>
    <xf numFmtId="0" fontId="19" fillId="0" borderId="1" xfId="1" applyFont="1" applyBorder="1" applyAlignment="1">
      <alignment wrapText="1"/>
    </xf>
    <xf numFmtId="14" fontId="22" fillId="0" borderId="0" xfId="1" applyNumberFormat="1" applyFont="1" applyAlignment="1">
      <alignment horizontal="center"/>
    </xf>
    <xf numFmtId="0" fontId="22" fillId="0" borderId="0" xfId="1" applyFont="1"/>
    <xf numFmtId="0" fontId="22" fillId="0" borderId="1" xfId="1" applyFont="1" applyBorder="1"/>
    <xf numFmtId="0" fontId="23" fillId="3" borderId="1" xfId="4" applyFont="1" applyFill="1" applyBorder="1" applyAlignment="1">
      <alignment horizontal="center" vertical="center" wrapText="1"/>
    </xf>
    <xf numFmtId="0" fontId="23" fillId="3" borderId="1" xfId="4" applyFont="1" applyFill="1" applyBorder="1" applyAlignment="1">
      <alignment horizontal="left" vertical="center" wrapText="1"/>
    </xf>
    <xf numFmtId="0" fontId="23" fillId="3" borderId="1" xfId="4" applyFont="1" applyFill="1" applyBorder="1" applyAlignment="1">
      <alignment horizontal="left" vertical="center"/>
    </xf>
    <xf numFmtId="0" fontId="21" fillId="4" borderId="1" xfId="0" applyFont="1" applyFill="1" applyBorder="1" applyAlignment="1">
      <alignment horizontal="center" vertical="center" wrapText="1"/>
    </xf>
    <xf numFmtId="0" fontId="18" fillId="0" borderId="0" xfId="0" applyFont="1"/>
    <xf numFmtId="0" fontId="24" fillId="0" borderId="1" xfId="5" applyFont="1" applyBorder="1" applyAlignment="1">
      <alignment horizontal="center" vertical="center"/>
    </xf>
    <xf numFmtId="0" fontId="24" fillId="0" borderId="1" xfId="4" applyFont="1" applyBorder="1" applyAlignment="1">
      <alignment horizontal="left" vertical="center" wrapText="1"/>
    </xf>
    <xf numFmtId="0" fontId="24" fillId="0" borderId="1" xfId="4" applyFont="1" applyBorder="1" applyAlignment="1">
      <alignment horizontal="justify" vertical="center" wrapText="1"/>
    </xf>
    <xf numFmtId="0" fontId="24" fillId="0" borderId="1" xfId="4" applyFont="1" applyBorder="1" applyAlignment="1">
      <alignment horizontal="center" vertical="center" wrapText="1"/>
    </xf>
    <xf numFmtId="0" fontId="24" fillId="0" borderId="1" xfId="5" applyFont="1" applyBorder="1" applyAlignment="1">
      <alignment horizontal="left" vertical="center"/>
    </xf>
    <xf numFmtId="0" fontId="24" fillId="0" borderId="1" xfId="5" applyFont="1" applyBorder="1" applyAlignment="1">
      <alignment horizontal="left"/>
    </xf>
    <xf numFmtId="0" fontId="24" fillId="0" borderId="1" xfId="0" applyFont="1" applyBorder="1"/>
    <xf numFmtId="0" fontId="24" fillId="0" borderId="1" xfId="4" applyFont="1" applyBorder="1" applyAlignment="1">
      <alignment horizontal="left" vertical="top" wrapText="1"/>
    </xf>
    <xf numFmtId="0" fontId="24" fillId="0" borderId="1" xfId="4" applyFont="1" applyBorder="1" applyAlignment="1">
      <alignment horizontal="center" vertical="top" wrapText="1"/>
    </xf>
    <xf numFmtId="0" fontId="24" fillId="0" borderId="1" xfId="5" applyFont="1" applyBorder="1"/>
    <xf numFmtId="0" fontId="25" fillId="0" borderId="1" xfId="1" applyFont="1" applyBorder="1" applyAlignment="1">
      <alignment horizontal="left"/>
    </xf>
    <xf numFmtId="0" fontId="18" fillId="0" borderId="0" xfId="0" applyFont="1" applyAlignment="1">
      <alignment wrapText="1"/>
    </xf>
    <xf numFmtId="0" fontId="24" fillId="0" borderId="0" xfId="0" applyFont="1"/>
    <xf numFmtId="0" fontId="23" fillId="3" borderId="1" xfId="4" applyFont="1" applyFill="1" applyBorder="1" applyAlignment="1">
      <alignment horizontal="center" vertical="center"/>
    </xf>
    <xf numFmtId="0" fontId="23" fillId="3" borderId="1" xfId="4" applyFont="1" applyFill="1" applyBorder="1" applyAlignment="1">
      <alignment horizontal="justify" vertical="center" wrapText="1"/>
    </xf>
    <xf numFmtId="0" fontId="24" fillId="0" borderId="1" xfId="4" applyFont="1" applyBorder="1" applyAlignment="1">
      <alignment horizontal="justify" vertical="center"/>
    </xf>
    <xf numFmtId="0" fontId="24" fillId="0" borderId="1" xfId="4" applyFont="1" applyBorder="1" applyAlignment="1">
      <alignment horizontal="left" vertical="center"/>
    </xf>
    <xf numFmtId="0" fontId="24" fillId="0" borderId="1" xfId="5" applyFont="1" applyBorder="1" applyAlignment="1">
      <alignment vertical="center"/>
    </xf>
    <xf numFmtId="0" fontId="24" fillId="0" borderId="1" xfId="4" applyFont="1" applyBorder="1" applyAlignment="1">
      <alignment horizontal="left" vertical="top"/>
    </xf>
    <xf numFmtId="0" fontId="25" fillId="3" borderId="1" xfId="4" applyFont="1" applyFill="1" applyBorder="1" applyAlignment="1">
      <alignment horizontal="left" vertical="center"/>
    </xf>
    <xf numFmtId="0" fontId="25" fillId="3" borderId="1" xfId="4" applyFont="1" applyFill="1" applyBorder="1" applyAlignment="1">
      <alignment horizontal="center" vertical="center"/>
    </xf>
    <xf numFmtId="0" fontId="21" fillId="0" borderId="1" xfId="5" applyFont="1" applyBorder="1" applyAlignment="1">
      <alignment horizontal="left" vertical="center"/>
    </xf>
    <xf numFmtId="0" fontId="21" fillId="0" borderId="1" xfId="5" applyFont="1" applyBorder="1" applyAlignment="1">
      <alignment horizontal="center" vertical="center"/>
    </xf>
    <xf numFmtId="0" fontId="21" fillId="0" borderId="1" xfId="4" applyFont="1" applyBorder="1" applyAlignment="1">
      <alignment horizontal="left" vertical="center"/>
    </xf>
    <xf numFmtId="0" fontId="24" fillId="0" borderId="1" xfId="4" applyFont="1" applyBorder="1" applyAlignment="1">
      <alignment vertical="center"/>
    </xf>
    <xf numFmtId="0" fontId="25" fillId="3" borderId="1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left" vertical="center"/>
    </xf>
    <xf numFmtId="0" fontId="24" fillId="0" borderId="1" xfId="0" applyFont="1" applyBorder="1" applyAlignment="1">
      <alignment horizontal="justify" vertical="center" wrapText="1"/>
    </xf>
    <xf numFmtId="0" fontId="24" fillId="0" borderId="1" xfId="0" applyFont="1" applyBorder="1" applyAlignment="1">
      <alignment horizontal="justify" vertical="center"/>
    </xf>
    <xf numFmtId="0" fontId="24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vertical="center" wrapText="1"/>
    </xf>
    <xf numFmtId="0" fontId="21" fillId="2" borderId="1" xfId="5" applyFont="1" applyFill="1" applyBorder="1" applyAlignment="1">
      <alignment horizontal="left" vertical="center"/>
    </xf>
    <xf numFmtId="0" fontId="21" fillId="2" borderId="1" xfId="5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justify" vertical="center" wrapText="1"/>
    </xf>
    <xf numFmtId="0" fontId="24" fillId="0" borderId="1" xfId="5" applyFont="1" applyBorder="1" applyAlignment="1">
      <alignment horizontal="center" vertical="center" wrapText="1"/>
    </xf>
    <xf numFmtId="0" fontId="24" fillId="0" borderId="1" xfId="5" applyFont="1" applyBorder="1" applyAlignment="1">
      <alignment vertical="center" wrapText="1"/>
    </xf>
    <xf numFmtId="0" fontId="21" fillId="7" borderId="0" xfId="0" applyFont="1" applyFill="1"/>
    <xf numFmtId="0" fontId="24" fillId="7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26" fillId="0" borderId="1" xfId="1" applyFont="1" applyBorder="1" applyAlignment="1">
      <alignment horizontal="justify" vertical="center"/>
    </xf>
    <xf numFmtId="0" fontId="26" fillId="0" borderId="0" xfId="1" applyFont="1" applyAlignment="1">
      <alignment horizontal="justify" vertical="center"/>
    </xf>
    <xf numFmtId="0" fontId="26" fillId="0" borderId="1" xfId="1" applyFont="1" applyBorder="1" applyAlignment="1">
      <alignment horizontal="left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12" fillId="11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3" fillId="11" borderId="1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0" xfId="0" applyFont="1"/>
    <xf numFmtId="0" fontId="1" fillId="7" borderId="2" xfId="1" applyFont="1" applyFill="1" applyBorder="1" applyAlignment="1">
      <alignment horizontal="center" vertical="center"/>
    </xf>
    <xf numFmtId="0" fontId="1" fillId="7" borderId="3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0" borderId="5" xfId="1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</cellXfs>
  <cellStyles count="7">
    <cellStyle name="0,0_x000d__x000a_NA_x000d__x000a_" xfId="1" xr:uid="{00000000-0005-0000-0000-000000000000}"/>
    <cellStyle name="Normal 2" xfId="2" xr:uid="{00000000-0005-0000-0000-000001000000}"/>
    <cellStyle name="常规" xfId="0" builtinId="0"/>
    <cellStyle name="常规 2" xfId="3" xr:uid="{00000000-0005-0000-0000-000003000000}"/>
    <cellStyle name="常规 3" xfId="4" xr:uid="{00000000-0005-0000-0000-000004000000}"/>
    <cellStyle name="常规_NRM-Mgw(v3.0.0)_20081219r1-中兴答复r1" xfId="5" xr:uid="{00000000-0005-0000-0000-000005000000}"/>
    <cellStyle name="样式 1" xfId="6" xr:uid="{00000000-0005-0000-0000-000006000000}"/>
  </cellStyles>
  <dxfs count="2">
    <dxf>
      <font>
        <b/>
        <color indexed="10"/>
      </font>
    </dxf>
    <dxf>
      <font>
        <b/>
        <color indexed="10"/>
      </font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212911</xdr:colOff>
      <xdr:row>2</xdr:row>
      <xdr:rowOff>22411</xdr:rowOff>
    </xdr:from>
    <xdr:to>
      <xdr:col>11</xdr:col>
      <xdr:colOff>156882</xdr:colOff>
      <xdr:row>31</xdr:row>
      <xdr:rowOff>140073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327025"/>
          <a:ext cx="6706870" cy="4537075"/>
        </a:xfrm>
        <a:prstGeom prst="rect">
          <a:avLst/>
        </a:prstGeom>
      </xdr:spPr>
    </xdr:pic>
    <xdr:clientData/>
  </xdr:twoCellAnchor>
  <xdr:twoCellAnchor editAs="oneCell">
    <xdr:from>
      <xdr:col>1</xdr:col>
      <xdr:colOff>403411</xdr:colOff>
      <xdr:row>36</xdr:row>
      <xdr:rowOff>89646</xdr:rowOff>
    </xdr:from>
    <xdr:to>
      <xdr:col>19</xdr:col>
      <xdr:colOff>112058</xdr:colOff>
      <xdr:row>66</xdr:row>
      <xdr:rowOff>145676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9500" y="5575935"/>
          <a:ext cx="11881485" cy="4627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6.v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7.v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5"/>
  <sheetViews>
    <sheetView workbookViewId="0">
      <selection activeCell="A13" sqref="A13:D15"/>
    </sheetView>
  </sheetViews>
  <sheetFormatPr defaultColWidth="9" defaultRowHeight="12" x14ac:dyDescent="0.15"/>
  <cols>
    <col min="1" max="1" width="9" style="65" customWidth="1"/>
    <col min="2" max="2" width="11.59765625" style="65" customWidth="1"/>
    <col min="3" max="3" width="69.59765625" style="66" customWidth="1"/>
    <col min="4" max="4" width="24.09765625" style="66" customWidth="1"/>
    <col min="5" max="16384" width="9" style="66"/>
  </cols>
  <sheetData>
    <row r="1" spans="1:4" x14ac:dyDescent="0.15">
      <c r="A1" s="67" t="s">
        <v>0</v>
      </c>
      <c r="B1" s="67" t="s">
        <v>1</v>
      </c>
      <c r="C1" s="67" t="s">
        <v>2</v>
      </c>
      <c r="D1" s="67" t="s">
        <v>3</v>
      </c>
    </row>
    <row r="2" spans="1:4" x14ac:dyDescent="0.15">
      <c r="A2" s="68" t="s">
        <v>4</v>
      </c>
      <c r="B2" s="69">
        <v>43416</v>
      </c>
      <c r="C2" s="70" t="s">
        <v>5</v>
      </c>
      <c r="D2" s="70" t="s">
        <v>6</v>
      </c>
    </row>
    <row r="3" spans="1:4" ht="36" x14ac:dyDescent="0.15">
      <c r="A3" s="68" t="s">
        <v>7</v>
      </c>
      <c r="B3" s="71">
        <v>43439</v>
      </c>
      <c r="C3" s="72" t="s">
        <v>8</v>
      </c>
      <c r="D3" s="70"/>
    </row>
    <row r="4" spans="1:4" x14ac:dyDescent="0.15">
      <c r="A4" s="68" t="s">
        <v>9</v>
      </c>
      <c r="B4" s="69">
        <v>43451</v>
      </c>
      <c r="C4" s="72" t="s">
        <v>10</v>
      </c>
      <c r="D4" s="70"/>
    </row>
    <row r="5" spans="1:4" s="64" customFormat="1" x14ac:dyDescent="0.15">
      <c r="A5" s="68" t="s">
        <v>11</v>
      </c>
      <c r="B5" s="69">
        <v>43516</v>
      </c>
      <c r="C5" s="73" t="s">
        <v>12</v>
      </c>
      <c r="D5" s="70" t="s">
        <v>6</v>
      </c>
    </row>
    <row r="6" spans="1:4" ht="60" x14ac:dyDescent="0.15">
      <c r="A6" s="68" t="s">
        <v>13</v>
      </c>
      <c r="B6" s="69">
        <v>43732</v>
      </c>
      <c r="C6" s="74" t="s">
        <v>14</v>
      </c>
      <c r="D6" s="70" t="s">
        <v>15</v>
      </c>
    </row>
    <row r="7" spans="1:4" ht="60" x14ac:dyDescent="0.15">
      <c r="A7" s="68" t="s">
        <v>16</v>
      </c>
      <c r="B7" s="69">
        <v>43821</v>
      </c>
      <c r="C7" s="73" t="s">
        <v>17</v>
      </c>
      <c r="D7" s="70" t="s">
        <v>18</v>
      </c>
    </row>
    <row r="8" spans="1:4" x14ac:dyDescent="0.15">
      <c r="A8" s="68" t="s">
        <v>16</v>
      </c>
      <c r="B8" s="69">
        <v>43821</v>
      </c>
      <c r="C8" s="73" t="s">
        <v>19</v>
      </c>
      <c r="D8" s="70" t="s">
        <v>18</v>
      </c>
    </row>
    <row r="9" spans="1:4" x14ac:dyDescent="0.15">
      <c r="A9" s="68" t="s">
        <v>20</v>
      </c>
      <c r="B9" s="75">
        <v>44187</v>
      </c>
      <c r="C9" s="76" t="s">
        <v>21</v>
      </c>
      <c r="D9" s="77"/>
    </row>
    <row r="10" spans="1:4" x14ac:dyDescent="0.15">
      <c r="A10" s="78" t="s">
        <v>22</v>
      </c>
      <c r="B10" s="79">
        <v>44256</v>
      </c>
      <c r="C10" s="80" t="s">
        <v>23</v>
      </c>
      <c r="D10" s="80" t="s">
        <v>24</v>
      </c>
    </row>
    <row r="11" spans="1:4" ht="84" x14ac:dyDescent="0.15">
      <c r="A11" s="145" t="s">
        <v>25</v>
      </c>
      <c r="B11" s="81">
        <v>44619</v>
      </c>
      <c r="C11" s="82" t="s">
        <v>26</v>
      </c>
      <c r="D11" s="83" t="s">
        <v>27</v>
      </c>
    </row>
    <row r="12" spans="1:4" x14ac:dyDescent="0.15">
      <c r="A12" s="146"/>
      <c r="B12" s="81">
        <v>44624</v>
      </c>
      <c r="C12" s="83" t="s">
        <v>28</v>
      </c>
      <c r="D12" s="83" t="s">
        <v>27</v>
      </c>
    </row>
    <row r="13" spans="1:4" ht="36" x14ac:dyDescent="0.15">
      <c r="A13" s="147" t="s">
        <v>483</v>
      </c>
      <c r="B13" s="84">
        <v>44769</v>
      </c>
      <c r="C13" s="85" t="s">
        <v>484</v>
      </c>
      <c r="D13" s="86" t="s">
        <v>27</v>
      </c>
    </row>
    <row r="14" spans="1:4" ht="24" x14ac:dyDescent="0.15">
      <c r="A14" s="147"/>
      <c r="B14" s="87">
        <v>44804</v>
      </c>
      <c r="C14" s="88" t="s">
        <v>485</v>
      </c>
      <c r="D14" s="86" t="s">
        <v>27</v>
      </c>
    </row>
    <row r="15" spans="1:4" x14ac:dyDescent="0.15">
      <c r="A15" s="147"/>
      <c r="B15" s="89">
        <v>44812</v>
      </c>
      <c r="C15" s="90" t="s">
        <v>486</v>
      </c>
      <c r="D15" s="91" t="s">
        <v>27</v>
      </c>
    </row>
  </sheetData>
  <mergeCells count="2">
    <mergeCell ref="A11:A12"/>
    <mergeCell ref="A13:A15"/>
  </mergeCells>
  <phoneticPr fontId="20" type="noConversion"/>
  <pageMargins left="0.75" right="0.75" top="1" bottom="1" header="0.5" footer="0.5"/>
  <pageSetup paperSize="9" orientation="portrait" horizontalDpi="1200" verticalDpi="12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workbookViewId="0">
      <selection activeCell="A23" sqref="A23:L23"/>
    </sheetView>
  </sheetViews>
  <sheetFormatPr defaultColWidth="9" defaultRowHeight="15.6" x14ac:dyDescent="0.25"/>
  <cols>
    <col min="6" max="6" width="9.09765625" customWidth="1"/>
  </cols>
  <sheetData>
    <row r="1" spans="1:12" x14ac:dyDescent="0.25">
      <c r="A1" s="148" t="s">
        <v>507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</row>
    <row r="2" spans="1:12" x14ac:dyDescent="0.25">
      <c r="A2" s="150" t="s">
        <v>29</v>
      </c>
      <c r="B2" s="151"/>
      <c r="C2" s="151"/>
      <c r="D2" s="152"/>
      <c r="E2" s="153" t="s">
        <v>30</v>
      </c>
      <c r="F2" s="151"/>
      <c r="G2" s="151"/>
      <c r="H2" s="151"/>
      <c r="I2" s="151"/>
      <c r="J2" s="151"/>
      <c r="K2" s="151"/>
      <c r="L2" s="152"/>
    </row>
    <row r="3" spans="1:12" x14ac:dyDescent="0.25">
      <c r="A3" s="150" t="s">
        <v>31</v>
      </c>
      <c r="B3" s="151"/>
      <c r="C3" s="151"/>
      <c r="D3" s="152"/>
      <c r="E3" s="153" t="s">
        <v>32</v>
      </c>
      <c r="F3" s="151"/>
      <c r="G3" s="151"/>
      <c r="H3" s="151"/>
      <c r="I3" s="151"/>
      <c r="J3" s="151"/>
      <c r="K3" s="151"/>
      <c r="L3" s="152"/>
    </row>
    <row r="4" spans="1:12" x14ac:dyDescent="0.25">
      <c r="A4" s="150" t="s">
        <v>33</v>
      </c>
      <c r="B4" s="151"/>
      <c r="C4" s="151"/>
      <c r="D4" s="152"/>
      <c r="E4" s="153" t="s">
        <v>34</v>
      </c>
      <c r="F4" s="151"/>
      <c r="G4" s="151"/>
      <c r="H4" s="151"/>
      <c r="I4" s="151"/>
      <c r="J4" s="151"/>
      <c r="K4" s="151"/>
      <c r="L4" s="152"/>
    </row>
    <row r="5" spans="1:12" x14ac:dyDescent="0.25">
      <c r="A5" s="150" t="s">
        <v>35</v>
      </c>
      <c r="B5" s="151"/>
      <c r="C5" s="151"/>
      <c r="D5" s="152"/>
      <c r="E5" s="153" t="s">
        <v>36</v>
      </c>
      <c r="F5" s="151"/>
      <c r="G5" s="151"/>
      <c r="H5" s="151"/>
      <c r="I5" s="151"/>
      <c r="J5" s="151"/>
      <c r="K5" s="151"/>
      <c r="L5" s="152"/>
    </row>
    <row r="6" spans="1:12" x14ac:dyDescent="0.25">
      <c r="A6" s="149"/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</row>
    <row r="7" spans="1:12" ht="24" x14ac:dyDescent="0.25">
      <c r="A7" s="150" t="s">
        <v>37</v>
      </c>
      <c r="B7" s="152"/>
      <c r="C7" s="62" t="s">
        <v>38</v>
      </c>
      <c r="D7" s="62" t="s">
        <v>39</v>
      </c>
      <c r="E7" s="62" t="s">
        <v>40</v>
      </c>
      <c r="F7" s="62" t="s">
        <v>41</v>
      </c>
      <c r="G7" s="62" t="s">
        <v>42</v>
      </c>
      <c r="H7" s="62" t="s">
        <v>43</v>
      </c>
      <c r="I7" s="62" t="s">
        <v>44</v>
      </c>
      <c r="J7" s="62" t="s">
        <v>45</v>
      </c>
      <c r="K7" s="62" t="s">
        <v>46</v>
      </c>
      <c r="L7" s="62" t="s">
        <v>47</v>
      </c>
    </row>
    <row r="8" spans="1:12" x14ac:dyDescent="0.25">
      <c r="A8" s="150" t="s">
        <v>48</v>
      </c>
      <c r="B8" s="62" t="s">
        <v>49</v>
      </c>
      <c r="C8" s="62">
        <f>Index!E16</f>
        <v>3</v>
      </c>
      <c r="D8" s="57" t="s">
        <v>50</v>
      </c>
      <c r="E8" s="57">
        <f ca="1">Index!P16</f>
        <v>0</v>
      </c>
      <c r="F8" s="57">
        <f ca="1">Index!V16</f>
        <v>0</v>
      </c>
      <c r="G8" s="57">
        <f ca="1">Index!AB16</f>
        <v>0</v>
      </c>
      <c r="H8" s="57">
        <f ca="1">Index!AH16</f>
        <v>0</v>
      </c>
      <c r="I8" s="57">
        <f ca="1">Index!AN16</f>
        <v>0</v>
      </c>
      <c r="J8" s="63">
        <f t="shared" ref="J8:J10" ca="1" si="0">(E8+E11)/(C8+C11-D11)</f>
        <v>0</v>
      </c>
      <c r="K8" s="63">
        <f t="shared" ref="K8:K10" ca="1" si="1">((E8+E11)+0.8*(F8+F11)+0.6*(G8+G11)+0.4*(H8+H11)+0.2*(I8+I11))/(C8+C11-D11)</f>
        <v>0</v>
      </c>
      <c r="L8" s="63">
        <f t="shared" ref="L8:L10" ca="1" si="2">((E8+E11)+(F8+F11)+(G8+G11)+(H8+H11)+(I8+I11))/(C8+C11-D11)</f>
        <v>0</v>
      </c>
    </row>
    <row r="9" spans="1:12" x14ac:dyDescent="0.25">
      <c r="A9" s="156"/>
      <c r="B9" s="62" t="s">
        <v>51</v>
      </c>
      <c r="C9" s="62">
        <f>Index!F16</f>
        <v>25</v>
      </c>
      <c r="D9" s="57" t="s">
        <v>50</v>
      </c>
      <c r="E9" s="57">
        <f ca="1">Index!Q16</f>
        <v>0</v>
      </c>
      <c r="F9" s="57">
        <f ca="1">Index!W16</f>
        <v>0</v>
      </c>
      <c r="G9" s="57">
        <f ca="1">Index!AC16</f>
        <v>0</v>
      </c>
      <c r="H9" s="57">
        <f ca="1">Index!AI16</f>
        <v>0</v>
      </c>
      <c r="I9" s="57">
        <f ca="1">Index!AO16</f>
        <v>0</v>
      </c>
      <c r="J9" s="63">
        <f t="shared" ca="1" si="0"/>
        <v>0</v>
      </c>
      <c r="K9" s="63">
        <f t="shared" ca="1" si="1"/>
        <v>0</v>
      </c>
      <c r="L9" s="63">
        <f t="shared" ca="1" si="2"/>
        <v>0</v>
      </c>
    </row>
    <row r="10" spans="1:12" x14ac:dyDescent="0.25">
      <c r="A10" s="156"/>
      <c r="B10" s="62" t="s">
        <v>52</v>
      </c>
      <c r="C10" s="62">
        <f>Index!G16</f>
        <v>0</v>
      </c>
      <c r="D10" s="57" t="s">
        <v>50</v>
      </c>
      <c r="E10" s="57">
        <f ca="1">Index!R16</f>
        <v>0</v>
      </c>
      <c r="F10" s="57">
        <f ca="1">Index!X16</f>
        <v>0</v>
      </c>
      <c r="G10" s="57">
        <f ca="1">Index!AD16</f>
        <v>0</v>
      </c>
      <c r="H10" s="57">
        <f ca="1">Index!AJ16</f>
        <v>0</v>
      </c>
      <c r="I10" s="57">
        <f ca="1">Index!AP16</f>
        <v>0</v>
      </c>
      <c r="J10" s="63">
        <f t="shared" ca="1" si="0"/>
        <v>0</v>
      </c>
      <c r="K10" s="63">
        <f t="shared" ca="1" si="1"/>
        <v>0</v>
      </c>
      <c r="L10" s="63">
        <f t="shared" ca="1" si="2"/>
        <v>0</v>
      </c>
    </row>
    <row r="11" spans="1:12" x14ac:dyDescent="0.25">
      <c r="A11" s="150"/>
      <c r="B11" s="62" t="s">
        <v>53</v>
      </c>
      <c r="C11" s="62">
        <f>Index!H16</f>
        <v>0</v>
      </c>
      <c r="D11" s="57">
        <f ca="1">Index!M16</f>
        <v>0</v>
      </c>
      <c r="E11" s="57">
        <f ca="1">Index!S16</f>
        <v>0</v>
      </c>
      <c r="F11" s="57">
        <f ca="1">Index!Y16</f>
        <v>0</v>
      </c>
      <c r="G11" s="57">
        <f ca="1">Index!AE16</f>
        <v>0</v>
      </c>
      <c r="H11" s="57">
        <f ca="1">Index!AK16</f>
        <v>0</v>
      </c>
      <c r="I11" s="57">
        <f ca="1">Index!AQ16</f>
        <v>0</v>
      </c>
      <c r="J11" s="150" t="s">
        <v>50</v>
      </c>
      <c r="K11" s="157"/>
      <c r="L11" s="158"/>
    </row>
    <row r="12" spans="1:12" x14ac:dyDescent="0.25">
      <c r="A12" s="150"/>
      <c r="B12" s="62" t="s">
        <v>54</v>
      </c>
      <c r="C12" s="62">
        <f>Index!I16</f>
        <v>80</v>
      </c>
      <c r="D12" s="57">
        <f ca="1">Index!N16</f>
        <v>0</v>
      </c>
      <c r="E12" s="57">
        <f ca="1">Index!T16</f>
        <v>0</v>
      </c>
      <c r="F12" s="57">
        <f ca="1">Index!Z16</f>
        <v>0</v>
      </c>
      <c r="G12" s="57">
        <f ca="1">Index!AF16</f>
        <v>0</v>
      </c>
      <c r="H12" s="57">
        <f ca="1">Index!AL16</f>
        <v>0</v>
      </c>
      <c r="I12" s="57">
        <f ca="1">Index!AR16</f>
        <v>0</v>
      </c>
      <c r="J12" s="159"/>
      <c r="K12" s="159"/>
      <c r="L12" s="156"/>
    </row>
    <row r="13" spans="1:12" x14ac:dyDescent="0.25">
      <c r="A13" s="150"/>
      <c r="B13" s="62" t="s">
        <v>55</v>
      </c>
      <c r="C13" s="62">
        <f>Index!J16</f>
        <v>10</v>
      </c>
      <c r="D13" s="57">
        <f ca="1">Index!O16</f>
        <v>0</v>
      </c>
      <c r="E13" s="57">
        <f ca="1">Index!U16</f>
        <v>0</v>
      </c>
      <c r="F13" s="57">
        <f ca="1">Index!AA16</f>
        <v>0</v>
      </c>
      <c r="G13" s="57">
        <f ca="1">Index!AG16</f>
        <v>0</v>
      </c>
      <c r="H13" s="57">
        <f ca="1">Index!AM16</f>
        <v>0</v>
      </c>
      <c r="I13" s="57">
        <f ca="1">Index!AS16</f>
        <v>0</v>
      </c>
      <c r="J13" s="150"/>
      <c r="K13" s="150"/>
      <c r="L13" s="150"/>
    </row>
    <row r="14" spans="1:12" x14ac:dyDescent="0.25">
      <c r="A14" s="149"/>
      <c r="B14" s="149"/>
      <c r="C14" s="149"/>
      <c r="D14" s="149"/>
      <c r="E14" s="149"/>
      <c r="F14" s="149"/>
      <c r="G14" s="149"/>
      <c r="H14" s="149"/>
      <c r="I14" s="149"/>
      <c r="J14" s="149"/>
      <c r="K14" s="149"/>
      <c r="L14" s="149"/>
    </row>
    <row r="15" spans="1:12" x14ac:dyDescent="0.25">
      <c r="A15" s="149"/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</row>
    <row r="16" spans="1:12" x14ac:dyDescent="0.25">
      <c r="A16" s="149"/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</row>
    <row r="17" spans="1:12" x14ac:dyDescent="0.25">
      <c r="A17" s="149" t="s">
        <v>56</v>
      </c>
      <c r="B17" s="149"/>
      <c r="C17" s="149"/>
      <c r="D17" s="149"/>
      <c r="E17" s="149"/>
      <c r="F17" s="149"/>
      <c r="G17" s="149"/>
      <c r="H17" s="149"/>
      <c r="I17" s="149"/>
      <c r="J17" s="149"/>
      <c r="K17" s="149"/>
      <c r="L17" s="149"/>
    </row>
    <row r="18" spans="1:12" x14ac:dyDescent="0.25">
      <c r="A18" s="154" t="s">
        <v>57</v>
      </c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</row>
    <row r="19" spans="1:12" x14ac:dyDescent="0.25">
      <c r="A19" s="154" t="s">
        <v>58</v>
      </c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</row>
    <row r="20" spans="1:12" x14ac:dyDescent="0.25">
      <c r="A20" s="154" t="s">
        <v>59</v>
      </c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</row>
    <row r="21" spans="1:12" x14ac:dyDescent="0.25">
      <c r="A21" s="154" t="s">
        <v>60</v>
      </c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</row>
    <row r="22" spans="1:12" x14ac:dyDescent="0.25">
      <c r="A22" s="154" t="s">
        <v>61</v>
      </c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</row>
    <row r="23" spans="1:12" x14ac:dyDescent="0.25">
      <c r="A23" s="155" t="s">
        <v>508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</row>
  </sheetData>
  <mergeCells count="21">
    <mergeCell ref="A21:L21"/>
    <mergeCell ref="A22:L22"/>
    <mergeCell ref="A23:L23"/>
    <mergeCell ref="A8:A13"/>
    <mergeCell ref="A14:L16"/>
    <mergeCell ref="J11:L13"/>
    <mergeCell ref="A7:B7"/>
    <mergeCell ref="A17:L17"/>
    <mergeCell ref="A18:L18"/>
    <mergeCell ref="A19:L19"/>
    <mergeCell ref="A20:L20"/>
    <mergeCell ref="A4:D4"/>
    <mergeCell ref="E4:L4"/>
    <mergeCell ref="A5:D5"/>
    <mergeCell ref="E5:L5"/>
    <mergeCell ref="A6:L6"/>
    <mergeCell ref="A1:L1"/>
    <mergeCell ref="A2:D2"/>
    <mergeCell ref="E2:L2"/>
    <mergeCell ref="A3:D3"/>
    <mergeCell ref="E3:L3"/>
  </mergeCells>
  <phoneticPr fontId="20" type="noConversion"/>
  <conditionalFormatting sqref="J8:L8">
    <cfRule type="cellIs" dxfId="1" priority="1" operator="lessThan">
      <formula>1</formula>
    </cfRule>
  </conditionalFormatting>
  <conditionalFormatting sqref="J9:L9">
    <cfRule type="cellIs" dxfId="0" priority="2" operator="lessThan">
      <formula>0.9</formula>
    </cfRule>
  </conditionalFormatting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AS18"/>
  <sheetViews>
    <sheetView workbookViewId="0">
      <selection activeCell="B2" sqref="B2:B15"/>
    </sheetView>
  </sheetViews>
  <sheetFormatPr defaultColWidth="9" defaultRowHeight="12" x14ac:dyDescent="0.25"/>
  <cols>
    <col min="1" max="1" width="4.59765625" style="34" customWidth="1"/>
    <col min="2" max="2" width="22.59765625" style="34" customWidth="1"/>
    <col min="3" max="3" width="32.69921875" style="34" customWidth="1"/>
    <col min="4" max="4" width="16.3984375" style="34" customWidth="1"/>
    <col min="5" max="5" width="5.59765625" style="34" customWidth="1"/>
    <col min="6" max="6" width="9.19921875" style="34" customWidth="1"/>
    <col min="7" max="10" width="5.59765625" style="34" customWidth="1"/>
    <col min="11" max="11" width="4.59765625" style="34" customWidth="1"/>
    <col min="12" max="14" width="9" style="34"/>
    <col min="15" max="15" width="12.59765625" style="34" customWidth="1"/>
    <col min="16" max="16" width="15.5" style="34" customWidth="1"/>
    <col min="17" max="17" width="9" style="34"/>
    <col min="18" max="18" width="12.69921875" style="34" customWidth="1"/>
    <col min="19" max="16384" width="9" style="34"/>
  </cols>
  <sheetData>
    <row r="1" spans="1:45" s="33" customFormat="1" ht="36" x14ac:dyDescent="0.25">
      <c r="A1" s="35" t="s">
        <v>62</v>
      </c>
      <c r="B1" s="35" t="s">
        <v>63</v>
      </c>
      <c r="C1" s="35" t="s">
        <v>64</v>
      </c>
      <c r="D1" s="35" t="s">
        <v>65</v>
      </c>
      <c r="E1" s="35" t="s">
        <v>66</v>
      </c>
      <c r="F1" s="35" t="s">
        <v>67</v>
      </c>
      <c r="G1" s="35" t="s">
        <v>68</v>
      </c>
      <c r="H1" s="35" t="s">
        <v>69</v>
      </c>
      <c r="I1" s="35" t="s">
        <v>70</v>
      </c>
      <c r="J1" s="35" t="s">
        <v>71</v>
      </c>
      <c r="K1" s="35" t="s">
        <v>72</v>
      </c>
      <c r="L1" s="35" t="s">
        <v>73</v>
      </c>
      <c r="M1" s="54" t="s">
        <v>74</v>
      </c>
      <c r="N1" s="54" t="s">
        <v>75</v>
      </c>
      <c r="O1" s="54" t="s">
        <v>76</v>
      </c>
      <c r="P1" s="55" t="s">
        <v>77</v>
      </c>
      <c r="Q1" s="55" t="s">
        <v>78</v>
      </c>
      <c r="R1" s="55" t="s">
        <v>79</v>
      </c>
      <c r="S1" s="55" t="s">
        <v>80</v>
      </c>
      <c r="T1" s="55" t="s">
        <v>81</v>
      </c>
      <c r="U1" s="55" t="s">
        <v>82</v>
      </c>
      <c r="V1" s="54" t="s">
        <v>83</v>
      </c>
      <c r="W1" s="54" t="s">
        <v>84</v>
      </c>
      <c r="X1" s="54" t="s">
        <v>85</v>
      </c>
      <c r="Y1" s="54" t="s">
        <v>86</v>
      </c>
      <c r="Z1" s="54" t="s">
        <v>87</v>
      </c>
      <c r="AA1" s="54" t="s">
        <v>88</v>
      </c>
      <c r="AB1" s="55" t="s">
        <v>89</v>
      </c>
      <c r="AC1" s="55" t="s">
        <v>90</v>
      </c>
      <c r="AD1" s="55" t="s">
        <v>91</v>
      </c>
      <c r="AE1" s="55" t="s">
        <v>92</v>
      </c>
      <c r="AF1" s="55" t="s">
        <v>93</v>
      </c>
      <c r="AG1" s="55" t="s">
        <v>94</v>
      </c>
      <c r="AH1" s="54" t="s">
        <v>95</v>
      </c>
      <c r="AI1" s="54" t="s">
        <v>96</v>
      </c>
      <c r="AJ1" s="54" t="s">
        <v>97</v>
      </c>
      <c r="AK1" s="54" t="s">
        <v>98</v>
      </c>
      <c r="AL1" s="54" t="s">
        <v>99</v>
      </c>
      <c r="AM1" s="54" t="s">
        <v>100</v>
      </c>
      <c r="AN1" s="55" t="s">
        <v>101</v>
      </c>
      <c r="AO1" s="55" t="s">
        <v>102</v>
      </c>
      <c r="AP1" s="55" t="s">
        <v>103</v>
      </c>
      <c r="AQ1" s="55" t="s">
        <v>104</v>
      </c>
      <c r="AR1" s="55" t="s">
        <v>105</v>
      </c>
      <c r="AS1" s="55" t="s">
        <v>106</v>
      </c>
    </row>
    <row r="2" spans="1:45" s="33" customFormat="1" ht="13.5" customHeight="1" x14ac:dyDescent="0.25">
      <c r="A2" s="36" t="s">
        <v>107</v>
      </c>
      <c r="B2" s="37" t="s">
        <v>509</v>
      </c>
      <c r="C2" s="38" t="s">
        <v>109</v>
      </c>
      <c r="D2" s="39" t="s">
        <v>110</v>
      </c>
      <c r="E2" s="36">
        <f>COUNTIF(AA!$B:$B,"A")</f>
        <v>1</v>
      </c>
      <c r="F2" s="36">
        <f>COUNTIF(AA!$B:$B,"B")</f>
        <v>8</v>
      </c>
      <c r="G2" s="36">
        <f>COUNTIF(AA!$B:$B,"C")</f>
        <v>0</v>
      </c>
      <c r="H2" s="36">
        <f>COUNTIF(AA!$B:$B,"CA")</f>
        <v>0</v>
      </c>
      <c r="I2" s="36">
        <f>COUNTIF(AA!$B:$B,"CB")</f>
        <v>2</v>
      </c>
      <c r="J2" s="36">
        <f>COUNTIF(AA!$B:$B,"CC")</f>
        <v>0</v>
      </c>
      <c r="K2" s="53">
        <f>SUM($E2:$J2)</f>
        <v>11</v>
      </c>
      <c r="L2" s="56" t="s">
        <v>111</v>
      </c>
      <c r="M2" s="57">
        <f t="shared" ref="M2:M15" ca="1" si="0">SUMPRODUCT((INDIRECT($A2&amp;"!B:B")="CA")*((INDIRECT($A2&amp;"!I:I")="NA")))</f>
        <v>0</v>
      </c>
      <c r="N2" s="57">
        <f t="shared" ref="N2:N15" ca="1" si="1">SUMPRODUCT((INDIRECT($A2&amp;"!B:B")="CB")*((INDIRECT($A2&amp;"!I:I")="NA")))</f>
        <v>0</v>
      </c>
      <c r="O2" s="57">
        <f t="shared" ref="O2:O15" ca="1" si="2">SUMPRODUCT((INDIRECT($A2&amp;"!B:B")="CC")*((INDIRECT($A2&amp;"!I:I")="NA")))</f>
        <v>0</v>
      </c>
      <c r="P2" s="57">
        <f t="shared" ref="P2:P15" ca="1" si="3">SUMPRODUCT((INDIRECT($A2&amp;"!B:B")="A")*((INDIRECT($A2&amp;"!I:I")="T")))</f>
        <v>0</v>
      </c>
      <c r="Q2" s="57">
        <f t="shared" ref="Q2:Q15" ca="1" si="4">SUMPRODUCT((INDIRECT($A2&amp;"!B:B")="B")*((INDIRECT($A2&amp;"!I:I")="T")))</f>
        <v>0</v>
      </c>
      <c r="R2" s="57">
        <f t="shared" ref="R2:R15" ca="1" si="5">SUMPRODUCT((INDIRECT($A2&amp;"!B:B")="C")*((INDIRECT($A2&amp;"!I:I")="T")))</f>
        <v>0</v>
      </c>
      <c r="S2" s="57">
        <f t="shared" ref="S2:S15" ca="1" si="6">SUMPRODUCT((INDIRECT($A2&amp;"!B:B")="CA")*((INDIRECT($A2&amp;"!I:I")="T")))</f>
        <v>0</v>
      </c>
      <c r="T2" s="57">
        <f t="shared" ref="T2:T15" ca="1" si="7">SUMPRODUCT((INDIRECT($A2&amp;"!B:B")="CB")*((INDIRECT($A2&amp;"!I:I")="T")))</f>
        <v>0</v>
      </c>
      <c r="U2" s="57">
        <f t="shared" ref="U2:U15" ca="1" si="8">SUMPRODUCT((INDIRECT($A2&amp;"!B:B")="CC")*((INDIRECT($A2&amp;"!I:I")="T")))</f>
        <v>0</v>
      </c>
      <c r="V2" s="57">
        <f t="shared" ref="V2:V15" ca="1" si="9">SUMPRODUCT((INDIRECT($A2&amp;"!B:B")="A")*((INDIRECT($A2&amp;"!I:I")="T+1Q")))</f>
        <v>0</v>
      </c>
      <c r="W2" s="57">
        <f t="shared" ref="W2:W15" ca="1" si="10">SUMPRODUCT((INDIRECT($A2&amp;"!B:B")="B")*((INDIRECT($A2&amp;"!I:I")="T+1Q")))</f>
        <v>0</v>
      </c>
      <c r="X2" s="57">
        <f t="shared" ref="X2:X15" ca="1" si="11">SUMPRODUCT((INDIRECT($A2&amp;"!B:B")="C")*((INDIRECT($A2&amp;"!I:I")="T+1Q")))</f>
        <v>0</v>
      </c>
      <c r="Y2" s="57">
        <f t="shared" ref="Y2:Y15" ca="1" si="12">SUMPRODUCT((INDIRECT($A2&amp;"!B:B")="CA")*((INDIRECT($A2&amp;"!I:I")="T+1Q")))</f>
        <v>0</v>
      </c>
      <c r="Z2" s="57">
        <f t="shared" ref="Z2:Z15" ca="1" si="13">SUMPRODUCT((INDIRECT($A2&amp;"!B:B")="CB")*((INDIRECT($A2&amp;"!I:I")="T+1Q")))</f>
        <v>0</v>
      </c>
      <c r="AA2" s="57">
        <f ca="1">SUMPRODUCT((INDIRECT($A2&amp;"!B:B")="A")*((INDIRECT($A2&amp;"!I:I")="T+2Q")))</f>
        <v>0</v>
      </c>
      <c r="AB2" s="57">
        <f t="shared" ref="AB2:AB15" ca="1" si="14">SUMPRODUCT((INDIRECT($A2&amp;"!B:B")="A")*((INDIRECT($A2&amp;"!I:I")="T+2Q")))</f>
        <v>0</v>
      </c>
      <c r="AC2" s="57">
        <f t="shared" ref="AC2:AC15" ca="1" si="15">SUMPRODUCT((INDIRECT($A2&amp;"!B:B")="B")*((INDIRECT($A2&amp;"!I:I")="T+2Q")))</f>
        <v>0</v>
      </c>
      <c r="AD2" s="57">
        <f t="shared" ref="AD2:AD15" ca="1" si="16">SUMPRODUCT((INDIRECT($A2&amp;"!B:B")="C")*((INDIRECT($A2&amp;"!I:I")="T+2Q")))</f>
        <v>0</v>
      </c>
      <c r="AE2" s="57">
        <f t="shared" ref="AE2:AE15" ca="1" si="17">SUMPRODUCT((INDIRECT($A2&amp;"!B:B")="CA")*((INDIRECT($A2&amp;"!I:I")="T+2Q")))</f>
        <v>0</v>
      </c>
      <c r="AF2" s="57">
        <f t="shared" ref="AF2:AF15" ca="1" si="18">SUMPRODUCT((INDIRECT($A2&amp;"!B:B")="CB")*((INDIRECT($A2&amp;"!I:I")="T+2Q")))</f>
        <v>0</v>
      </c>
      <c r="AG2" s="57">
        <f t="shared" ref="AG2:AG15" ca="1" si="19">SUMPRODUCT((INDIRECT($A2&amp;"!B:B")="CC")*((INDIRECT($A2&amp;"!I:I")="T+2Q")))</f>
        <v>0</v>
      </c>
      <c r="AH2" s="57">
        <f t="shared" ref="AH2:AH15" ca="1" si="20">SUMPRODUCT((INDIRECT($A2&amp;"!B:B")="A")*((INDIRECT($A2&amp;"!I:I")="T+3Q")))</f>
        <v>0</v>
      </c>
      <c r="AI2" s="57">
        <f t="shared" ref="AI2:AI15" ca="1" si="21">SUMPRODUCT((INDIRECT($A2&amp;"!B:B")="B")*((INDIRECT($A2&amp;"!I:I")="T+3Q")))</f>
        <v>0</v>
      </c>
      <c r="AJ2" s="57">
        <f t="shared" ref="AJ2:AJ15" ca="1" si="22">SUMPRODUCT((INDIRECT($A2&amp;"!B:B")="C")*((INDIRECT($A2&amp;"!I:I")="T+3Q")))</f>
        <v>0</v>
      </c>
      <c r="AK2" s="57">
        <f t="shared" ref="AK2:AK15" ca="1" si="23">SUMPRODUCT((INDIRECT($A2&amp;"!B:B")="CA")*((INDIRECT($A2&amp;"!I:I")="T+3Q")))</f>
        <v>0</v>
      </c>
      <c r="AL2" s="57">
        <f t="shared" ref="AL2:AL15" ca="1" si="24">SUMPRODUCT((INDIRECT($A2&amp;"!B:B")="CB")*((INDIRECT($A2&amp;"!I:I")="T+3Q")))</f>
        <v>0</v>
      </c>
      <c r="AM2" s="57">
        <f t="shared" ref="AM2:AM15" ca="1" si="25">SUMPRODUCT((INDIRECT($A2&amp;"!B:B")="CC")*((INDIRECT($A2&amp;"!I:I")="T+3Q")))</f>
        <v>0</v>
      </c>
      <c r="AN2" s="57">
        <f t="shared" ref="AN2:AN15" ca="1" si="26">SUMPRODUCT((INDIRECT($A2&amp;"!B:B")="A")*((INDIRECT($A2&amp;"!I:I")="T+4Q")))</f>
        <v>0</v>
      </c>
      <c r="AO2" s="57">
        <f t="shared" ref="AO2:AO15" ca="1" si="27">SUMPRODUCT((INDIRECT($A2&amp;"!B:B")="B")*((INDIRECT($A2&amp;"!I:I")="T+4Q")))</f>
        <v>0</v>
      </c>
      <c r="AP2" s="57">
        <f t="shared" ref="AP2:AP15" ca="1" si="28">SUMPRODUCT((INDIRECT($A2&amp;"!B:B")="C")*((INDIRECT($A2&amp;"!I:I")="T+4Q")))</f>
        <v>0</v>
      </c>
      <c r="AQ2" s="57">
        <f t="shared" ref="AQ2:AQ15" ca="1" si="29">SUMPRODUCT((INDIRECT($A2&amp;"!B:B")="CA")*((INDIRECT($A2&amp;"!I:I")="T+4Q")))</f>
        <v>0</v>
      </c>
      <c r="AR2" s="57">
        <f t="shared" ref="AR2:AR15" ca="1" si="30">SUMPRODUCT((INDIRECT($A2&amp;"!B:B")="CB")*((INDIRECT($A2&amp;"!I:I")="T+4Q")))</f>
        <v>0</v>
      </c>
      <c r="AS2" s="57">
        <f t="shared" ref="AS2:AS15" ca="1" si="31">SUMPRODUCT((INDIRECT($A2&amp;"!B:B")="CC")*((INDIRECT($A2&amp;"!I:I")="T+4Q")))</f>
        <v>0</v>
      </c>
    </row>
    <row r="3" spans="1:45" ht="12.75" customHeight="1" x14ac:dyDescent="0.25">
      <c r="A3" s="36" t="s">
        <v>112</v>
      </c>
      <c r="B3" s="37" t="s">
        <v>113</v>
      </c>
      <c r="C3" s="40" t="s">
        <v>114</v>
      </c>
      <c r="D3" s="39" t="s">
        <v>108</v>
      </c>
      <c r="E3" s="36">
        <f>COUNTIF(AB!$B:$B,"A")</f>
        <v>0</v>
      </c>
      <c r="F3" s="36">
        <f>COUNTIF(AB!$B:$B,"B")</f>
        <v>0</v>
      </c>
      <c r="G3" s="36">
        <f>COUNTIF(AB!$B:$B,"C")</f>
        <v>0</v>
      </c>
      <c r="H3" s="36">
        <f>COUNTIF(AB!$B:$B,"CA")</f>
        <v>0</v>
      </c>
      <c r="I3" s="36">
        <f>COUNTIF(AB!$B:$B,"CB")</f>
        <v>9</v>
      </c>
      <c r="J3" s="36">
        <f>COUNTIF(AB!$B:$B,"CC")</f>
        <v>2</v>
      </c>
      <c r="K3" s="53">
        <f t="shared" ref="K3:K15" si="32">SUM($E3:$J3)</f>
        <v>11</v>
      </c>
      <c r="L3" s="56" t="s">
        <v>115</v>
      </c>
      <c r="M3" s="57">
        <f t="shared" ca="1" si="0"/>
        <v>0</v>
      </c>
      <c r="N3" s="57">
        <f t="shared" ca="1" si="1"/>
        <v>0</v>
      </c>
      <c r="O3" s="57">
        <f t="shared" ca="1" si="2"/>
        <v>0</v>
      </c>
      <c r="P3" s="57">
        <f t="shared" ca="1" si="3"/>
        <v>0</v>
      </c>
      <c r="Q3" s="57">
        <f t="shared" ca="1" si="4"/>
        <v>0</v>
      </c>
      <c r="R3" s="57">
        <f t="shared" ca="1" si="5"/>
        <v>0</v>
      </c>
      <c r="S3" s="57">
        <f t="shared" ca="1" si="6"/>
        <v>0</v>
      </c>
      <c r="T3" s="57">
        <f t="shared" ca="1" si="7"/>
        <v>0</v>
      </c>
      <c r="U3" s="57">
        <f t="shared" ca="1" si="8"/>
        <v>0</v>
      </c>
      <c r="V3" s="57">
        <f t="shared" ca="1" si="9"/>
        <v>0</v>
      </c>
      <c r="W3" s="57">
        <f t="shared" ca="1" si="10"/>
        <v>0</v>
      </c>
      <c r="X3" s="57">
        <f t="shared" ca="1" si="11"/>
        <v>0</v>
      </c>
      <c r="Y3" s="57">
        <f t="shared" ca="1" si="12"/>
        <v>0</v>
      </c>
      <c r="Z3" s="57">
        <f t="shared" ca="1" si="13"/>
        <v>0</v>
      </c>
      <c r="AA3" s="57">
        <f t="shared" ref="AA3:AA15" ca="1" si="33">SUMPRODUCT((INDIRECT($A3&amp;"!B:B")="CC")*((INDIRECT($A3&amp;"!I:I")="T+1Q")))</f>
        <v>0</v>
      </c>
      <c r="AB3" s="57">
        <f t="shared" ca="1" si="14"/>
        <v>0</v>
      </c>
      <c r="AC3" s="57">
        <f t="shared" ca="1" si="15"/>
        <v>0</v>
      </c>
      <c r="AD3" s="57">
        <f t="shared" ca="1" si="16"/>
        <v>0</v>
      </c>
      <c r="AE3" s="57">
        <f t="shared" ca="1" si="17"/>
        <v>0</v>
      </c>
      <c r="AF3" s="57">
        <f t="shared" ca="1" si="18"/>
        <v>0</v>
      </c>
      <c r="AG3" s="57">
        <f t="shared" ca="1" si="19"/>
        <v>0</v>
      </c>
      <c r="AH3" s="57">
        <f t="shared" ca="1" si="20"/>
        <v>0</v>
      </c>
      <c r="AI3" s="57">
        <f t="shared" ca="1" si="21"/>
        <v>0</v>
      </c>
      <c r="AJ3" s="57">
        <f t="shared" ca="1" si="22"/>
        <v>0</v>
      </c>
      <c r="AK3" s="57">
        <f t="shared" ca="1" si="23"/>
        <v>0</v>
      </c>
      <c r="AL3" s="57">
        <f t="shared" ca="1" si="24"/>
        <v>0</v>
      </c>
      <c r="AM3" s="57">
        <f t="shared" ca="1" si="25"/>
        <v>0</v>
      </c>
      <c r="AN3" s="57">
        <f t="shared" ca="1" si="26"/>
        <v>0</v>
      </c>
      <c r="AO3" s="57">
        <f t="shared" ca="1" si="27"/>
        <v>0</v>
      </c>
      <c r="AP3" s="57">
        <f t="shared" ca="1" si="28"/>
        <v>0</v>
      </c>
      <c r="AQ3" s="57">
        <f t="shared" ca="1" si="29"/>
        <v>0</v>
      </c>
      <c r="AR3" s="57">
        <f t="shared" ca="1" si="30"/>
        <v>0</v>
      </c>
      <c r="AS3" s="57">
        <f t="shared" ca="1" si="31"/>
        <v>0</v>
      </c>
    </row>
    <row r="4" spans="1:45" x14ac:dyDescent="0.25">
      <c r="A4" s="36" t="s">
        <v>116</v>
      </c>
      <c r="B4" s="37" t="s">
        <v>117</v>
      </c>
      <c r="C4" s="40" t="s">
        <v>118</v>
      </c>
      <c r="D4" s="39" t="s">
        <v>113</v>
      </c>
      <c r="E4" s="36">
        <f>COUNTIF(AC!$B:$B,"A")</f>
        <v>0</v>
      </c>
      <c r="F4" s="36">
        <f>COUNTIF(AC!$B:$B,"B")</f>
        <v>0</v>
      </c>
      <c r="G4" s="36">
        <f>COUNTIF(AC!$B:$B,"C")</f>
        <v>0</v>
      </c>
      <c r="H4" s="36">
        <f>COUNTIF(AC!$B:$B,"CA")</f>
        <v>0</v>
      </c>
      <c r="I4" s="36">
        <f>COUNTIF(AC!$B:$B,"CB")</f>
        <v>10</v>
      </c>
      <c r="J4" s="36">
        <f>COUNTIF(AC!$B:$B,"CC")</f>
        <v>2</v>
      </c>
      <c r="K4" s="53">
        <f t="shared" si="32"/>
        <v>12</v>
      </c>
      <c r="L4" s="56" t="s">
        <v>115</v>
      </c>
      <c r="M4" s="57">
        <f t="shared" ca="1" si="0"/>
        <v>0</v>
      </c>
      <c r="N4" s="57">
        <f t="shared" ca="1" si="1"/>
        <v>0</v>
      </c>
      <c r="O4" s="57">
        <f t="shared" ca="1" si="2"/>
        <v>0</v>
      </c>
      <c r="P4" s="57">
        <f t="shared" ca="1" si="3"/>
        <v>0</v>
      </c>
      <c r="Q4" s="57">
        <f t="shared" ca="1" si="4"/>
        <v>0</v>
      </c>
      <c r="R4" s="57">
        <f t="shared" ca="1" si="5"/>
        <v>0</v>
      </c>
      <c r="S4" s="57">
        <f t="shared" ca="1" si="6"/>
        <v>0</v>
      </c>
      <c r="T4" s="57">
        <f t="shared" ca="1" si="7"/>
        <v>0</v>
      </c>
      <c r="U4" s="57">
        <f t="shared" ca="1" si="8"/>
        <v>0</v>
      </c>
      <c r="V4" s="57">
        <f t="shared" ca="1" si="9"/>
        <v>0</v>
      </c>
      <c r="W4" s="57">
        <f t="shared" ca="1" si="10"/>
        <v>0</v>
      </c>
      <c r="X4" s="57">
        <f t="shared" ca="1" si="11"/>
        <v>0</v>
      </c>
      <c r="Y4" s="57">
        <f t="shared" ca="1" si="12"/>
        <v>0</v>
      </c>
      <c r="Z4" s="57">
        <f t="shared" ca="1" si="13"/>
        <v>0</v>
      </c>
      <c r="AA4" s="57">
        <f t="shared" ca="1" si="33"/>
        <v>0</v>
      </c>
      <c r="AB4" s="57">
        <f t="shared" ca="1" si="14"/>
        <v>0</v>
      </c>
      <c r="AC4" s="57">
        <f t="shared" ca="1" si="15"/>
        <v>0</v>
      </c>
      <c r="AD4" s="57">
        <f t="shared" ca="1" si="16"/>
        <v>0</v>
      </c>
      <c r="AE4" s="57">
        <f t="shared" ca="1" si="17"/>
        <v>0</v>
      </c>
      <c r="AF4" s="57">
        <f t="shared" ca="1" si="18"/>
        <v>0</v>
      </c>
      <c r="AG4" s="57">
        <f t="shared" ca="1" si="19"/>
        <v>0</v>
      </c>
      <c r="AH4" s="57">
        <f t="shared" ca="1" si="20"/>
        <v>0</v>
      </c>
      <c r="AI4" s="57">
        <f t="shared" ca="1" si="21"/>
        <v>0</v>
      </c>
      <c r="AJ4" s="57">
        <f t="shared" ca="1" si="22"/>
        <v>0</v>
      </c>
      <c r="AK4" s="57">
        <f t="shared" ca="1" si="23"/>
        <v>0</v>
      </c>
      <c r="AL4" s="57">
        <f t="shared" ca="1" si="24"/>
        <v>0</v>
      </c>
      <c r="AM4" s="57">
        <f t="shared" ca="1" si="25"/>
        <v>0</v>
      </c>
      <c r="AN4" s="57">
        <f t="shared" ca="1" si="26"/>
        <v>0</v>
      </c>
      <c r="AO4" s="57">
        <f t="shared" ca="1" si="27"/>
        <v>0</v>
      </c>
      <c r="AP4" s="57">
        <f t="shared" ca="1" si="28"/>
        <v>0</v>
      </c>
      <c r="AQ4" s="57">
        <f t="shared" ca="1" si="29"/>
        <v>0</v>
      </c>
      <c r="AR4" s="57">
        <f t="shared" ca="1" si="30"/>
        <v>0</v>
      </c>
      <c r="AS4" s="57">
        <f t="shared" ca="1" si="31"/>
        <v>0</v>
      </c>
    </row>
    <row r="5" spans="1:45" ht="24" x14ac:dyDescent="0.25">
      <c r="A5" s="36" t="s">
        <v>119</v>
      </c>
      <c r="B5" s="37" t="s">
        <v>120</v>
      </c>
      <c r="C5" s="40" t="s">
        <v>121</v>
      </c>
      <c r="D5" s="39" t="s">
        <v>117</v>
      </c>
      <c r="E5" s="36">
        <f>COUNTIF(AD!$B:$B,"A")</f>
        <v>0</v>
      </c>
      <c r="F5" s="36">
        <f>COUNTIF(AD!$B:$B,"B")</f>
        <v>0</v>
      </c>
      <c r="G5" s="36">
        <f>COUNTIF(AD!$B:$B,"C")</f>
        <v>0</v>
      </c>
      <c r="H5" s="36">
        <f>COUNTIF(AD!$B:$B,"CA")</f>
        <v>0</v>
      </c>
      <c r="I5" s="36">
        <f>COUNTIF(AD!$B:$B,"CB")</f>
        <v>11</v>
      </c>
      <c r="J5" s="36">
        <f>COUNTIF(AD!$B:$B,"CC")</f>
        <v>2</v>
      </c>
      <c r="K5" s="53">
        <f t="shared" si="32"/>
        <v>13</v>
      </c>
      <c r="L5" s="56" t="s">
        <v>115</v>
      </c>
      <c r="M5" s="57">
        <f t="shared" ca="1" si="0"/>
        <v>0</v>
      </c>
      <c r="N5" s="57">
        <f t="shared" ca="1" si="1"/>
        <v>0</v>
      </c>
      <c r="O5" s="57">
        <f t="shared" ca="1" si="2"/>
        <v>0</v>
      </c>
      <c r="P5" s="57">
        <f t="shared" ca="1" si="3"/>
        <v>0</v>
      </c>
      <c r="Q5" s="57">
        <f t="shared" ca="1" si="4"/>
        <v>0</v>
      </c>
      <c r="R5" s="57">
        <f t="shared" ca="1" si="5"/>
        <v>0</v>
      </c>
      <c r="S5" s="57">
        <f t="shared" ca="1" si="6"/>
        <v>0</v>
      </c>
      <c r="T5" s="57">
        <f t="shared" ca="1" si="7"/>
        <v>0</v>
      </c>
      <c r="U5" s="57">
        <f t="shared" ca="1" si="8"/>
        <v>0</v>
      </c>
      <c r="V5" s="57">
        <f t="shared" ca="1" si="9"/>
        <v>0</v>
      </c>
      <c r="W5" s="57">
        <f t="shared" ca="1" si="10"/>
        <v>0</v>
      </c>
      <c r="X5" s="57">
        <f t="shared" ca="1" si="11"/>
        <v>0</v>
      </c>
      <c r="Y5" s="57">
        <f t="shared" ca="1" si="12"/>
        <v>0</v>
      </c>
      <c r="Z5" s="57">
        <f t="shared" ca="1" si="13"/>
        <v>0</v>
      </c>
      <c r="AA5" s="57">
        <f t="shared" ca="1" si="33"/>
        <v>0</v>
      </c>
      <c r="AB5" s="57">
        <f t="shared" ca="1" si="14"/>
        <v>0</v>
      </c>
      <c r="AC5" s="57">
        <f t="shared" ca="1" si="15"/>
        <v>0</v>
      </c>
      <c r="AD5" s="57">
        <f t="shared" ca="1" si="16"/>
        <v>0</v>
      </c>
      <c r="AE5" s="57">
        <f t="shared" ca="1" si="17"/>
        <v>0</v>
      </c>
      <c r="AF5" s="57">
        <f t="shared" ca="1" si="18"/>
        <v>0</v>
      </c>
      <c r="AG5" s="57">
        <f t="shared" ca="1" si="19"/>
        <v>0</v>
      </c>
      <c r="AH5" s="57">
        <f t="shared" ca="1" si="20"/>
        <v>0</v>
      </c>
      <c r="AI5" s="57">
        <f t="shared" ca="1" si="21"/>
        <v>0</v>
      </c>
      <c r="AJ5" s="57">
        <f t="shared" ca="1" si="22"/>
        <v>0</v>
      </c>
      <c r="AK5" s="57">
        <f t="shared" ca="1" si="23"/>
        <v>0</v>
      </c>
      <c r="AL5" s="57">
        <f t="shared" ca="1" si="24"/>
        <v>0</v>
      </c>
      <c r="AM5" s="57">
        <f t="shared" ca="1" si="25"/>
        <v>0</v>
      </c>
      <c r="AN5" s="57">
        <f t="shared" ca="1" si="26"/>
        <v>0</v>
      </c>
      <c r="AO5" s="57">
        <f t="shared" ca="1" si="27"/>
        <v>0</v>
      </c>
      <c r="AP5" s="57">
        <f t="shared" ca="1" si="28"/>
        <v>0</v>
      </c>
      <c r="AQ5" s="57">
        <f t="shared" ca="1" si="29"/>
        <v>0</v>
      </c>
      <c r="AR5" s="57">
        <f t="shared" ca="1" si="30"/>
        <v>0</v>
      </c>
      <c r="AS5" s="57">
        <f t="shared" ca="1" si="31"/>
        <v>0</v>
      </c>
    </row>
    <row r="6" spans="1:45" x14ac:dyDescent="0.25">
      <c r="A6" s="36" t="s">
        <v>122</v>
      </c>
      <c r="B6" s="37" t="s">
        <v>123</v>
      </c>
      <c r="C6" s="40" t="s">
        <v>124</v>
      </c>
      <c r="D6" s="39" t="s">
        <v>108</v>
      </c>
      <c r="E6" s="36">
        <f>COUNTIF(AE!$B:$B,"A")</f>
        <v>0</v>
      </c>
      <c r="F6" s="36">
        <f>COUNTIF(AE!$B:$B,"B")</f>
        <v>0</v>
      </c>
      <c r="G6" s="36">
        <f>COUNTIF(AE!$B:$B,"C")</f>
        <v>0</v>
      </c>
      <c r="H6" s="36">
        <f>COUNTIF(AE!$B:$B,"CA")</f>
        <v>0</v>
      </c>
      <c r="I6" s="36">
        <f>COUNTIF(AE!$B:$B,"CB")</f>
        <v>12</v>
      </c>
      <c r="J6" s="36">
        <f>COUNTIF(AE!$B:$B,"CC")</f>
        <v>2</v>
      </c>
      <c r="K6" s="53">
        <f t="shared" si="32"/>
        <v>14</v>
      </c>
      <c r="L6" s="56" t="s">
        <v>115</v>
      </c>
      <c r="M6" s="57">
        <f t="shared" ca="1" si="0"/>
        <v>0</v>
      </c>
      <c r="N6" s="57">
        <f t="shared" ca="1" si="1"/>
        <v>0</v>
      </c>
      <c r="O6" s="57">
        <f t="shared" ca="1" si="2"/>
        <v>0</v>
      </c>
      <c r="P6" s="57">
        <f t="shared" ca="1" si="3"/>
        <v>0</v>
      </c>
      <c r="Q6" s="57">
        <f t="shared" ca="1" si="4"/>
        <v>0</v>
      </c>
      <c r="R6" s="57">
        <f t="shared" ca="1" si="5"/>
        <v>0</v>
      </c>
      <c r="S6" s="57">
        <f t="shared" ca="1" si="6"/>
        <v>0</v>
      </c>
      <c r="T6" s="57">
        <f t="shared" ca="1" si="7"/>
        <v>0</v>
      </c>
      <c r="U6" s="57">
        <f t="shared" ca="1" si="8"/>
        <v>0</v>
      </c>
      <c r="V6" s="57">
        <f t="shared" ca="1" si="9"/>
        <v>0</v>
      </c>
      <c r="W6" s="57">
        <f t="shared" ca="1" si="10"/>
        <v>0</v>
      </c>
      <c r="X6" s="57">
        <f t="shared" ca="1" si="11"/>
        <v>0</v>
      </c>
      <c r="Y6" s="57">
        <f t="shared" ca="1" si="12"/>
        <v>0</v>
      </c>
      <c r="Z6" s="57">
        <f t="shared" ca="1" si="13"/>
        <v>0</v>
      </c>
      <c r="AA6" s="57">
        <f t="shared" ca="1" si="33"/>
        <v>0</v>
      </c>
      <c r="AB6" s="57">
        <f t="shared" ca="1" si="14"/>
        <v>0</v>
      </c>
      <c r="AC6" s="57">
        <f t="shared" ca="1" si="15"/>
        <v>0</v>
      </c>
      <c r="AD6" s="57">
        <f t="shared" ca="1" si="16"/>
        <v>0</v>
      </c>
      <c r="AE6" s="57">
        <f t="shared" ca="1" si="17"/>
        <v>0</v>
      </c>
      <c r="AF6" s="57">
        <f t="shared" ca="1" si="18"/>
        <v>0</v>
      </c>
      <c r="AG6" s="57">
        <f t="shared" ca="1" si="19"/>
        <v>0</v>
      </c>
      <c r="AH6" s="57">
        <f t="shared" ca="1" si="20"/>
        <v>0</v>
      </c>
      <c r="AI6" s="57">
        <f t="shared" ca="1" si="21"/>
        <v>0</v>
      </c>
      <c r="AJ6" s="57">
        <f t="shared" ca="1" si="22"/>
        <v>0</v>
      </c>
      <c r="AK6" s="57">
        <f t="shared" ca="1" si="23"/>
        <v>0</v>
      </c>
      <c r="AL6" s="57">
        <f t="shared" ca="1" si="24"/>
        <v>0</v>
      </c>
      <c r="AM6" s="57">
        <f t="shared" ca="1" si="25"/>
        <v>0</v>
      </c>
      <c r="AN6" s="57">
        <f t="shared" ca="1" si="26"/>
        <v>0</v>
      </c>
      <c r="AO6" s="57">
        <f t="shared" ca="1" si="27"/>
        <v>0</v>
      </c>
      <c r="AP6" s="57">
        <f t="shared" ca="1" si="28"/>
        <v>0</v>
      </c>
      <c r="AQ6" s="57">
        <f t="shared" ca="1" si="29"/>
        <v>0</v>
      </c>
      <c r="AR6" s="57">
        <f t="shared" ca="1" si="30"/>
        <v>0</v>
      </c>
      <c r="AS6" s="57">
        <f t="shared" ca="1" si="31"/>
        <v>0</v>
      </c>
    </row>
    <row r="7" spans="1:45" x14ac:dyDescent="0.25">
      <c r="A7" s="36" t="s">
        <v>125</v>
      </c>
      <c r="B7" s="37" t="s">
        <v>126</v>
      </c>
      <c r="C7" s="40" t="s">
        <v>127</v>
      </c>
      <c r="D7" s="39" t="s">
        <v>108</v>
      </c>
      <c r="E7" s="36">
        <f>COUNTIF(AF!$B:$B,"A")</f>
        <v>0</v>
      </c>
      <c r="F7" s="36">
        <f>COUNTIF(AF!$B:$B,"B")</f>
        <v>0</v>
      </c>
      <c r="G7" s="36">
        <f>COUNTIF(AF!$B:$B,"C")</f>
        <v>0</v>
      </c>
      <c r="H7" s="36">
        <f>COUNTIF(AF!$B:$B,"CA")</f>
        <v>0</v>
      </c>
      <c r="I7" s="36">
        <f>COUNTIF(AF!$B:$B,"CB")</f>
        <v>11</v>
      </c>
      <c r="J7" s="36">
        <f>COUNTIF(AF!$B:$B,"CC")</f>
        <v>2</v>
      </c>
      <c r="K7" s="53">
        <f t="shared" si="32"/>
        <v>13</v>
      </c>
      <c r="L7" s="56" t="s">
        <v>115</v>
      </c>
      <c r="M7" s="57">
        <f t="shared" ca="1" si="0"/>
        <v>0</v>
      </c>
      <c r="N7" s="57">
        <f t="shared" ca="1" si="1"/>
        <v>0</v>
      </c>
      <c r="O7" s="57">
        <f t="shared" ca="1" si="2"/>
        <v>0</v>
      </c>
      <c r="P7" s="57">
        <f t="shared" ca="1" si="3"/>
        <v>0</v>
      </c>
      <c r="Q7" s="57">
        <f t="shared" ca="1" si="4"/>
        <v>0</v>
      </c>
      <c r="R7" s="57">
        <f t="shared" ca="1" si="5"/>
        <v>0</v>
      </c>
      <c r="S7" s="57">
        <f t="shared" ca="1" si="6"/>
        <v>0</v>
      </c>
      <c r="T7" s="57">
        <f t="shared" ca="1" si="7"/>
        <v>0</v>
      </c>
      <c r="U7" s="57">
        <f t="shared" ca="1" si="8"/>
        <v>0</v>
      </c>
      <c r="V7" s="57">
        <f t="shared" ca="1" si="9"/>
        <v>0</v>
      </c>
      <c r="W7" s="57">
        <f t="shared" ca="1" si="10"/>
        <v>0</v>
      </c>
      <c r="X7" s="57">
        <f t="shared" ca="1" si="11"/>
        <v>0</v>
      </c>
      <c r="Y7" s="57">
        <f t="shared" ca="1" si="12"/>
        <v>0</v>
      </c>
      <c r="Z7" s="57">
        <f t="shared" ca="1" si="13"/>
        <v>0</v>
      </c>
      <c r="AA7" s="57">
        <f t="shared" ca="1" si="33"/>
        <v>0</v>
      </c>
      <c r="AB7" s="57">
        <f t="shared" ca="1" si="14"/>
        <v>0</v>
      </c>
      <c r="AC7" s="57">
        <f t="shared" ca="1" si="15"/>
        <v>0</v>
      </c>
      <c r="AD7" s="57">
        <f t="shared" ca="1" si="16"/>
        <v>0</v>
      </c>
      <c r="AE7" s="57">
        <f t="shared" ca="1" si="17"/>
        <v>0</v>
      </c>
      <c r="AF7" s="57">
        <f t="shared" ca="1" si="18"/>
        <v>0</v>
      </c>
      <c r="AG7" s="57">
        <f t="shared" ca="1" si="19"/>
        <v>0</v>
      </c>
      <c r="AH7" s="57">
        <f t="shared" ca="1" si="20"/>
        <v>0</v>
      </c>
      <c r="AI7" s="57">
        <f t="shared" ca="1" si="21"/>
        <v>0</v>
      </c>
      <c r="AJ7" s="57">
        <f t="shared" ca="1" si="22"/>
        <v>0</v>
      </c>
      <c r="AK7" s="57">
        <f t="shared" ca="1" si="23"/>
        <v>0</v>
      </c>
      <c r="AL7" s="57">
        <f t="shared" ca="1" si="24"/>
        <v>0</v>
      </c>
      <c r="AM7" s="57">
        <f t="shared" ca="1" si="25"/>
        <v>0</v>
      </c>
      <c r="AN7" s="57">
        <f t="shared" ca="1" si="26"/>
        <v>0</v>
      </c>
      <c r="AO7" s="57">
        <f t="shared" ca="1" si="27"/>
        <v>0</v>
      </c>
      <c r="AP7" s="57">
        <f t="shared" ca="1" si="28"/>
        <v>0</v>
      </c>
      <c r="AQ7" s="57">
        <f t="shared" ca="1" si="29"/>
        <v>0</v>
      </c>
      <c r="AR7" s="57">
        <f t="shared" ca="1" si="30"/>
        <v>0</v>
      </c>
      <c r="AS7" s="57">
        <f t="shared" ca="1" si="31"/>
        <v>0</v>
      </c>
    </row>
    <row r="8" spans="1:45" x14ac:dyDescent="0.25">
      <c r="A8" s="36" t="s">
        <v>128</v>
      </c>
      <c r="B8" s="41" t="s">
        <v>129</v>
      </c>
      <c r="C8" s="38" t="s">
        <v>130</v>
      </c>
      <c r="D8" s="39" t="s">
        <v>108</v>
      </c>
      <c r="E8" s="36">
        <f>COUNTIF(AG!$B:$B,"A")</f>
        <v>2</v>
      </c>
      <c r="F8" s="36">
        <f>COUNTIF(AG!$B:$B,"B")</f>
        <v>4</v>
      </c>
      <c r="G8" s="36">
        <f>COUNTIF(AG!$B:$B,"C")</f>
        <v>0</v>
      </c>
      <c r="H8" s="36">
        <f>COUNTIF(AG!$B:$B,"CA")</f>
        <v>0</v>
      </c>
      <c r="I8" s="36">
        <f>COUNTIF(AG!$B:$B,"CB")</f>
        <v>1</v>
      </c>
      <c r="J8" s="36">
        <f>COUNTIF(AG!$B:$B,"CC")</f>
        <v>0</v>
      </c>
      <c r="K8" s="53">
        <f t="shared" si="32"/>
        <v>7</v>
      </c>
      <c r="L8" s="56" t="s">
        <v>111</v>
      </c>
      <c r="M8" s="57">
        <f t="shared" ca="1" si="0"/>
        <v>0</v>
      </c>
      <c r="N8" s="57">
        <f t="shared" ca="1" si="1"/>
        <v>0</v>
      </c>
      <c r="O8" s="57">
        <f t="shared" ca="1" si="2"/>
        <v>0</v>
      </c>
      <c r="P8" s="57">
        <f t="shared" ca="1" si="3"/>
        <v>0</v>
      </c>
      <c r="Q8" s="57">
        <f t="shared" ca="1" si="4"/>
        <v>0</v>
      </c>
      <c r="R8" s="57">
        <f t="shared" ca="1" si="5"/>
        <v>0</v>
      </c>
      <c r="S8" s="57">
        <f t="shared" ca="1" si="6"/>
        <v>0</v>
      </c>
      <c r="T8" s="57">
        <f t="shared" ca="1" si="7"/>
        <v>0</v>
      </c>
      <c r="U8" s="57">
        <f t="shared" ca="1" si="8"/>
        <v>0</v>
      </c>
      <c r="V8" s="57">
        <f t="shared" ca="1" si="9"/>
        <v>0</v>
      </c>
      <c r="W8" s="57">
        <f t="shared" ca="1" si="10"/>
        <v>0</v>
      </c>
      <c r="X8" s="57">
        <f t="shared" ca="1" si="11"/>
        <v>0</v>
      </c>
      <c r="Y8" s="57">
        <f t="shared" ca="1" si="12"/>
        <v>0</v>
      </c>
      <c r="Z8" s="57">
        <f t="shared" ca="1" si="13"/>
        <v>0</v>
      </c>
      <c r="AA8" s="57">
        <f t="shared" ca="1" si="33"/>
        <v>0</v>
      </c>
      <c r="AB8" s="57">
        <f t="shared" ca="1" si="14"/>
        <v>0</v>
      </c>
      <c r="AC8" s="57">
        <f t="shared" ca="1" si="15"/>
        <v>0</v>
      </c>
      <c r="AD8" s="57">
        <f t="shared" ca="1" si="16"/>
        <v>0</v>
      </c>
      <c r="AE8" s="57">
        <f t="shared" ca="1" si="17"/>
        <v>0</v>
      </c>
      <c r="AF8" s="57">
        <f t="shared" ca="1" si="18"/>
        <v>0</v>
      </c>
      <c r="AG8" s="57">
        <f t="shared" ca="1" si="19"/>
        <v>0</v>
      </c>
      <c r="AH8" s="57">
        <f t="shared" ca="1" si="20"/>
        <v>0</v>
      </c>
      <c r="AI8" s="57">
        <f t="shared" ca="1" si="21"/>
        <v>0</v>
      </c>
      <c r="AJ8" s="57">
        <f t="shared" ca="1" si="22"/>
        <v>0</v>
      </c>
      <c r="AK8" s="57">
        <f t="shared" ca="1" si="23"/>
        <v>0</v>
      </c>
      <c r="AL8" s="57">
        <f t="shared" ca="1" si="24"/>
        <v>0</v>
      </c>
      <c r="AM8" s="57">
        <f t="shared" ca="1" si="25"/>
        <v>0</v>
      </c>
      <c r="AN8" s="57">
        <f t="shared" ca="1" si="26"/>
        <v>0</v>
      </c>
      <c r="AO8" s="57">
        <f t="shared" ca="1" si="27"/>
        <v>0</v>
      </c>
      <c r="AP8" s="57">
        <f t="shared" ca="1" si="28"/>
        <v>0</v>
      </c>
      <c r="AQ8" s="57">
        <f t="shared" ca="1" si="29"/>
        <v>0</v>
      </c>
      <c r="AR8" s="57">
        <f t="shared" ca="1" si="30"/>
        <v>0</v>
      </c>
      <c r="AS8" s="57">
        <f t="shared" ca="1" si="31"/>
        <v>0</v>
      </c>
    </row>
    <row r="9" spans="1:45" x14ac:dyDescent="0.25">
      <c r="A9" s="36" t="s">
        <v>131</v>
      </c>
      <c r="B9" s="37" t="s">
        <v>132</v>
      </c>
      <c r="C9" s="42" t="s">
        <v>133</v>
      </c>
      <c r="D9" s="43" t="s">
        <v>129</v>
      </c>
      <c r="E9" s="36">
        <f>COUNTIF(AH!$B:$B,"A")</f>
        <v>0</v>
      </c>
      <c r="F9" s="36">
        <f>COUNTIF(AH!$B:$B,"B")</f>
        <v>4</v>
      </c>
      <c r="G9" s="36">
        <f>COUNTIF(AH!$B:$B,"C")</f>
        <v>0</v>
      </c>
      <c r="H9" s="36">
        <f>COUNTIF(AH!$B:$B,"CA")</f>
        <v>0</v>
      </c>
      <c r="I9" s="36">
        <f>COUNTIF(AH!$B:$B,"CB")</f>
        <v>0</v>
      </c>
      <c r="J9" s="36">
        <f>COUNTIF(AH!$B:$B,"CC")</f>
        <v>0</v>
      </c>
      <c r="K9" s="53">
        <f t="shared" si="32"/>
        <v>4</v>
      </c>
      <c r="L9" s="56" t="s">
        <v>111</v>
      </c>
      <c r="M9" s="57">
        <f t="shared" ca="1" si="0"/>
        <v>0</v>
      </c>
      <c r="N9" s="57">
        <f t="shared" ca="1" si="1"/>
        <v>0</v>
      </c>
      <c r="O9" s="57">
        <f t="shared" ca="1" si="2"/>
        <v>0</v>
      </c>
      <c r="P9" s="57">
        <f t="shared" ca="1" si="3"/>
        <v>0</v>
      </c>
      <c r="Q9" s="57">
        <f t="shared" ca="1" si="4"/>
        <v>0</v>
      </c>
      <c r="R9" s="57">
        <f t="shared" ca="1" si="5"/>
        <v>0</v>
      </c>
      <c r="S9" s="57">
        <f t="shared" ca="1" si="6"/>
        <v>0</v>
      </c>
      <c r="T9" s="57">
        <f t="shared" ca="1" si="7"/>
        <v>0</v>
      </c>
      <c r="U9" s="57">
        <f t="shared" ca="1" si="8"/>
        <v>0</v>
      </c>
      <c r="V9" s="57">
        <f t="shared" ca="1" si="9"/>
        <v>0</v>
      </c>
      <c r="W9" s="57">
        <f t="shared" ca="1" si="10"/>
        <v>0</v>
      </c>
      <c r="X9" s="57">
        <f t="shared" ca="1" si="11"/>
        <v>0</v>
      </c>
      <c r="Y9" s="57">
        <f t="shared" ca="1" si="12"/>
        <v>0</v>
      </c>
      <c r="Z9" s="57">
        <f t="shared" ca="1" si="13"/>
        <v>0</v>
      </c>
      <c r="AA9" s="57">
        <f t="shared" ca="1" si="33"/>
        <v>0</v>
      </c>
      <c r="AB9" s="57">
        <f t="shared" ca="1" si="14"/>
        <v>0</v>
      </c>
      <c r="AC9" s="57">
        <f t="shared" ca="1" si="15"/>
        <v>0</v>
      </c>
      <c r="AD9" s="57">
        <f t="shared" ca="1" si="16"/>
        <v>0</v>
      </c>
      <c r="AE9" s="57">
        <f t="shared" ca="1" si="17"/>
        <v>0</v>
      </c>
      <c r="AF9" s="57">
        <f t="shared" ca="1" si="18"/>
        <v>0</v>
      </c>
      <c r="AG9" s="57">
        <f t="shared" ca="1" si="19"/>
        <v>0</v>
      </c>
      <c r="AH9" s="57">
        <f t="shared" ca="1" si="20"/>
        <v>0</v>
      </c>
      <c r="AI9" s="57">
        <f t="shared" ca="1" si="21"/>
        <v>0</v>
      </c>
      <c r="AJ9" s="57">
        <f t="shared" ca="1" si="22"/>
        <v>0</v>
      </c>
      <c r="AK9" s="57">
        <f t="shared" ca="1" si="23"/>
        <v>0</v>
      </c>
      <c r="AL9" s="57">
        <f t="shared" ca="1" si="24"/>
        <v>0</v>
      </c>
      <c r="AM9" s="57">
        <f t="shared" ca="1" si="25"/>
        <v>0</v>
      </c>
      <c r="AN9" s="57">
        <f t="shared" ca="1" si="26"/>
        <v>0</v>
      </c>
      <c r="AO9" s="57">
        <f t="shared" ca="1" si="27"/>
        <v>0</v>
      </c>
      <c r="AP9" s="57">
        <f t="shared" ca="1" si="28"/>
        <v>0</v>
      </c>
      <c r="AQ9" s="57">
        <f t="shared" ca="1" si="29"/>
        <v>0</v>
      </c>
      <c r="AR9" s="57">
        <f t="shared" ca="1" si="30"/>
        <v>0</v>
      </c>
      <c r="AS9" s="57">
        <f t="shared" ca="1" si="31"/>
        <v>0</v>
      </c>
    </row>
    <row r="10" spans="1:45" x14ac:dyDescent="0.25">
      <c r="A10" s="36" t="s">
        <v>134</v>
      </c>
      <c r="B10" s="37" t="s">
        <v>135</v>
      </c>
      <c r="C10" s="42" t="s">
        <v>136</v>
      </c>
      <c r="D10" s="43" t="s">
        <v>129</v>
      </c>
      <c r="E10" s="36">
        <f>COUNTIF(AI!$B:$B,"A")</f>
        <v>0</v>
      </c>
      <c r="F10" s="36">
        <f>COUNTIF(AI!$B:$B,"B")</f>
        <v>4</v>
      </c>
      <c r="G10" s="36">
        <f>COUNTIF(AI!$B:$B,"C")</f>
        <v>0</v>
      </c>
      <c r="H10" s="36">
        <f>COUNTIF(AI!$B:$B,"CA")</f>
        <v>0</v>
      </c>
      <c r="I10" s="36">
        <f>COUNTIF(AI!$B:$B,"CB")</f>
        <v>0</v>
      </c>
      <c r="J10" s="36">
        <f>COUNTIF(AI!$B:$B,"CC")</f>
        <v>0</v>
      </c>
      <c r="K10" s="53">
        <f t="shared" si="32"/>
        <v>4</v>
      </c>
      <c r="L10" s="56" t="s">
        <v>111</v>
      </c>
      <c r="M10" s="57">
        <f t="shared" ca="1" si="0"/>
        <v>0</v>
      </c>
      <c r="N10" s="57">
        <f t="shared" ca="1" si="1"/>
        <v>0</v>
      </c>
      <c r="O10" s="57">
        <f t="shared" ca="1" si="2"/>
        <v>0</v>
      </c>
      <c r="P10" s="57">
        <f t="shared" ca="1" si="3"/>
        <v>0</v>
      </c>
      <c r="Q10" s="57">
        <f t="shared" ca="1" si="4"/>
        <v>0</v>
      </c>
      <c r="R10" s="57">
        <f t="shared" ca="1" si="5"/>
        <v>0</v>
      </c>
      <c r="S10" s="57">
        <f t="shared" ca="1" si="6"/>
        <v>0</v>
      </c>
      <c r="T10" s="57">
        <f t="shared" ca="1" si="7"/>
        <v>0</v>
      </c>
      <c r="U10" s="57">
        <f t="shared" ca="1" si="8"/>
        <v>0</v>
      </c>
      <c r="V10" s="57">
        <f t="shared" ca="1" si="9"/>
        <v>0</v>
      </c>
      <c r="W10" s="57">
        <f t="shared" ca="1" si="10"/>
        <v>0</v>
      </c>
      <c r="X10" s="57">
        <f t="shared" ca="1" si="11"/>
        <v>0</v>
      </c>
      <c r="Y10" s="57">
        <f t="shared" ca="1" si="12"/>
        <v>0</v>
      </c>
      <c r="Z10" s="57">
        <f t="shared" ca="1" si="13"/>
        <v>0</v>
      </c>
      <c r="AA10" s="57">
        <f t="shared" ca="1" si="33"/>
        <v>0</v>
      </c>
      <c r="AB10" s="57">
        <f t="shared" ca="1" si="14"/>
        <v>0</v>
      </c>
      <c r="AC10" s="57">
        <f t="shared" ca="1" si="15"/>
        <v>0</v>
      </c>
      <c r="AD10" s="57">
        <f t="shared" ca="1" si="16"/>
        <v>0</v>
      </c>
      <c r="AE10" s="57">
        <f t="shared" ca="1" si="17"/>
        <v>0</v>
      </c>
      <c r="AF10" s="57">
        <f t="shared" ca="1" si="18"/>
        <v>0</v>
      </c>
      <c r="AG10" s="57">
        <f t="shared" ca="1" si="19"/>
        <v>0</v>
      </c>
      <c r="AH10" s="57">
        <f t="shared" ca="1" si="20"/>
        <v>0</v>
      </c>
      <c r="AI10" s="57">
        <f t="shared" ca="1" si="21"/>
        <v>0</v>
      </c>
      <c r="AJ10" s="57">
        <f t="shared" ca="1" si="22"/>
        <v>0</v>
      </c>
      <c r="AK10" s="57">
        <f t="shared" ca="1" si="23"/>
        <v>0</v>
      </c>
      <c r="AL10" s="57">
        <f t="shared" ca="1" si="24"/>
        <v>0</v>
      </c>
      <c r="AM10" s="57">
        <f t="shared" ca="1" si="25"/>
        <v>0</v>
      </c>
      <c r="AN10" s="57">
        <f t="shared" ca="1" si="26"/>
        <v>0</v>
      </c>
      <c r="AO10" s="57">
        <f t="shared" ca="1" si="27"/>
        <v>0</v>
      </c>
      <c r="AP10" s="57">
        <f t="shared" ca="1" si="28"/>
        <v>0</v>
      </c>
      <c r="AQ10" s="57">
        <f t="shared" ca="1" si="29"/>
        <v>0</v>
      </c>
      <c r="AR10" s="57">
        <f t="shared" ca="1" si="30"/>
        <v>0</v>
      </c>
      <c r="AS10" s="57">
        <f t="shared" ca="1" si="31"/>
        <v>0</v>
      </c>
    </row>
    <row r="11" spans="1:45" x14ac:dyDescent="0.25">
      <c r="A11" s="44" t="s">
        <v>137</v>
      </c>
      <c r="B11" s="45" t="s">
        <v>138</v>
      </c>
      <c r="C11" s="46" t="s">
        <v>139</v>
      </c>
      <c r="D11" s="47" t="s">
        <v>108</v>
      </c>
      <c r="E11" s="44">
        <f>COUNTIF(AJ!$B:$B,"A")</f>
        <v>0</v>
      </c>
      <c r="F11" s="44">
        <f>COUNTIF(AJ!$B:$B,"B")</f>
        <v>0</v>
      </c>
      <c r="G11" s="44">
        <f>COUNTIF(AJ!$B:$B,"C")</f>
        <v>0</v>
      </c>
      <c r="H11" s="44">
        <f>COUNTIF(AJ!$B:$B,"CA")</f>
        <v>0</v>
      </c>
      <c r="I11" s="44">
        <f>COUNTIF(AJ!$B:$B,"CB")</f>
        <v>6</v>
      </c>
      <c r="J11" s="44">
        <f>COUNTIF(AJ!$B:$B,"CC")</f>
        <v>0</v>
      </c>
      <c r="K11" s="58">
        <f t="shared" si="32"/>
        <v>6</v>
      </c>
      <c r="L11" s="59" t="s">
        <v>111</v>
      </c>
      <c r="M11" s="57">
        <f t="shared" ca="1" si="0"/>
        <v>0</v>
      </c>
      <c r="N11" s="57">
        <f t="shared" ca="1" si="1"/>
        <v>0</v>
      </c>
      <c r="O11" s="57">
        <f t="shared" ca="1" si="2"/>
        <v>0</v>
      </c>
      <c r="P11" s="57">
        <f t="shared" ca="1" si="3"/>
        <v>0</v>
      </c>
      <c r="Q11" s="57">
        <f t="shared" ca="1" si="4"/>
        <v>0</v>
      </c>
      <c r="R11" s="57">
        <f t="shared" ca="1" si="5"/>
        <v>0</v>
      </c>
      <c r="S11" s="57">
        <f t="shared" ca="1" si="6"/>
        <v>0</v>
      </c>
      <c r="T11" s="57">
        <f t="shared" ca="1" si="7"/>
        <v>0</v>
      </c>
      <c r="U11" s="57">
        <f t="shared" ca="1" si="8"/>
        <v>0</v>
      </c>
      <c r="V11" s="57">
        <f t="shared" ca="1" si="9"/>
        <v>0</v>
      </c>
      <c r="W11" s="57">
        <f t="shared" ca="1" si="10"/>
        <v>0</v>
      </c>
      <c r="X11" s="57">
        <f t="shared" ca="1" si="11"/>
        <v>0</v>
      </c>
      <c r="Y11" s="57">
        <f t="shared" ca="1" si="12"/>
        <v>0</v>
      </c>
      <c r="Z11" s="57">
        <f t="shared" ca="1" si="13"/>
        <v>0</v>
      </c>
      <c r="AA11" s="57">
        <f t="shared" ca="1" si="33"/>
        <v>0</v>
      </c>
      <c r="AB11" s="57">
        <f t="shared" ca="1" si="14"/>
        <v>0</v>
      </c>
      <c r="AC11" s="57">
        <f t="shared" ca="1" si="15"/>
        <v>0</v>
      </c>
      <c r="AD11" s="57">
        <f t="shared" ca="1" si="16"/>
        <v>0</v>
      </c>
      <c r="AE11" s="57">
        <f t="shared" ca="1" si="17"/>
        <v>0</v>
      </c>
      <c r="AF11" s="57">
        <f t="shared" ca="1" si="18"/>
        <v>0</v>
      </c>
      <c r="AG11" s="57">
        <f t="shared" ca="1" si="19"/>
        <v>0</v>
      </c>
      <c r="AH11" s="57">
        <f t="shared" ca="1" si="20"/>
        <v>0</v>
      </c>
      <c r="AI11" s="57">
        <f t="shared" ca="1" si="21"/>
        <v>0</v>
      </c>
      <c r="AJ11" s="57">
        <f t="shared" ca="1" si="22"/>
        <v>0</v>
      </c>
      <c r="AK11" s="57">
        <f t="shared" ca="1" si="23"/>
        <v>0</v>
      </c>
      <c r="AL11" s="57">
        <f t="shared" ca="1" si="24"/>
        <v>0</v>
      </c>
      <c r="AM11" s="57">
        <f t="shared" ca="1" si="25"/>
        <v>0</v>
      </c>
      <c r="AN11" s="57">
        <f t="shared" ca="1" si="26"/>
        <v>0</v>
      </c>
      <c r="AO11" s="57">
        <f t="shared" ca="1" si="27"/>
        <v>0</v>
      </c>
      <c r="AP11" s="57">
        <f t="shared" ca="1" si="28"/>
        <v>0</v>
      </c>
      <c r="AQ11" s="57">
        <f t="shared" ca="1" si="29"/>
        <v>0</v>
      </c>
      <c r="AR11" s="57">
        <f t="shared" ca="1" si="30"/>
        <v>0</v>
      </c>
      <c r="AS11" s="57">
        <f t="shared" ca="1" si="31"/>
        <v>0</v>
      </c>
    </row>
    <row r="12" spans="1:45" x14ac:dyDescent="0.25">
      <c r="A12" s="44" t="s">
        <v>140</v>
      </c>
      <c r="B12" s="45" t="s">
        <v>141</v>
      </c>
      <c r="C12" s="46" t="s">
        <v>142</v>
      </c>
      <c r="D12" s="47" t="s">
        <v>108</v>
      </c>
      <c r="E12" s="44">
        <f>COUNTIF(AK!$B:$B,"A")</f>
        <v>0</v>
      </c>
      <c r="F12" s="44">
        <f>COUNTIF(AK!$B:$B,"B")</f>
        <v>0</v>
      </c>
      <c r="G12" s="44">
        <f>COUNTIF(AK!$B:$B,"C")</f>
        <v>0</v>
      </c>
      <c r="H12" s="44">
        <f>COUNTIF(AK!$B:$B,"CA")</f>
        <v>0</v>
      </c>
      <c r="I12" s="44">
        <f>COUNTIF(AK!$B:$B,"CB")</f>
        <v>6</v>
      </c>
      <c r="J12" s="44">
        <f>COUNTIF(AK!$B:$B,"CC")</f>
        <v>0</v>
      </c>
      <c r="K12" s="58">
        <f t="shared" si="32"/>
        <v>6</v>
      </c>
      <c r="L12" s="59" t="s">
        <v>111</v>
      </c>
      <c r="M12" s="57">
        <f t="shared" ca="1" si="0"/>
        <v>0</v>
      </c>
      <c r="N12" s="57">
        <f t="shared" ca="1" si="1"/>
        <v>0</v>
      </c>
      <c r="O12" s="57">
        <f t="shared" ca="1" si="2"/>
        <v>0</v>
      </c>
      <c r="P12" s="57">
        <f t="shared" ca="1" si="3"/>
        <v>0</v>
      </c>
      <c r="Q12" s="57">
        <f t="shared" ca="1" si="4"/>
        <v>0</v>
      </c>
      <c r="R12" s="57">
        <f t="shared" ca="1" si="5"/>
        <v>0</v>
      </c>
      <c r="S12" s="57">
        <f t="shared" ca="1" si="6"/>
        <v>0</v>
      </c>
      <c r="T12" s="57">
        <f t="shared" ca="1" si="7"/>
        <v>0</v>
      </c>
      <c r="U12" s="57">
        <f t="shared" ca="1" si="8"/>
        <v>0</v>
      </c>
      <c r="V12" s="57">
        <f t="shared" ca="1" si="9"/>
        <v>0</v>
      </c>
      <c r="W12" s="57">
        <f t="shared" ca="1" si="10"/>
        <v>0</v>
      </c>
      <c r="X12" s="57">
        <f t="shared" ca="1" si="11"/>
        <v>0</v>
      </c>
      <c r="Y12" s="57">
        <f t="shared" ca="1" si="12"/>
        <v>0</v>
      </c>
      <c r="Z12" s="57">
        <f t="shared" ca="1" si="13"/>
        <v>0</v>
      </c>
      <c r="AA12" s="57">
        <f t="shared" ca="1" si="33"/>
        <v>0</v>
      </c>
      <c r="AB12" s="57">
        <f t="shared" ca="1" si="14"/>
        <v>0</v>
      </c>
      <c r="AC12" s="57">
        <f t="shared" ca="1" si="15"/>
        <v>0</v>
      </c>
      <c r="AD12" s="57">
        <f t="shared" ca="1" si="16"/>
        <v>0</v>
      </c>
      <c r="AE12" s="57">
        <f t="shared" ca="1" si="17"/>
        <v>0</v>
      </c>
      <c r="AF12" s="57">
        <f t="shared" ca="1" si="18"/>
        <v>0</v>
      </c>
      <c r="AG12" s="57">
        <f t="shared" ca="1" si="19"/>
        <v>0</v>
      </c>
      <c r="AH12" s="57">
        <f t="shared" ca="1" si="20"/>
        <v>0</v>
      </c>
      <c r="AI12" s="57">
        <f t="shared" ca="1" si="21"/>
        <v>0</v>
      </c>
      <c r="AJ12" s="57">
        <f t="shared" ca="1" si="22"/>
        <v>0</v>
      </c>
      <c r="AK12" s="57">
        <f t="shared" ca="1" si="23"/>
        <v>0</v>
      </c>
      <c r="AL12" s="57">
        <f t="shared" ca="1" si="24"/>
        <v>0</v>
      </c>
      <c r="AM12" s="57">
        <f t="shared" ca="1" si="25"/>
        <v>0</v>
      </c>
      <c r="AN12" s="57">
        <f t="shared" ca="1" si="26"/>
        <v>0</v>
      </c>
      <c r="AO12" s="57">
        <f t="shared" ca="1" si="27"/>
        <v>0</v>
      </c>
      <c r="AP12" s="57">
        <f t="shared" ca="1" si="28"/>
        <v>0</v>
      </c>
      <c r="AQ12" s="57">
        <f t="shared" ca="1" si="29"/>
        <v>0</v>
      </c>
      <c r="AR12" s="57">
        <f t="shared" ca="1" si="30"/>
        <v>0</v>
      </c>
      <c r="AS12" s="57">
        <f t="shared" ca="1" si="31"/>
        <v>0</v>
      </c>
    </row>
    <row r="13" spans="1:45" x14ac:dyDescent="0.25">
      <c r="A13" s="44" t="s">
        <v>143</v>
      </c>
      <c r="B13" s="45" t="s">
        <v>144</v>
      </c>
      <c r="C13" s="46" t="s">
        <v>145</v>
      </c>
      <c r="D13" s="47" t="s">
        <v>108</v>
      </c>
      <c r="E13" s="44">
        <f>COUNTIF(AL!$B:$B,"A")</f>
        <v>0</v>
      </c>
      <c r="F13" s="44">
        <f>COUNTIF(AL!$B:$B,"B")</f>
        <v>0</v>
      </c>
      <c r="G13" s="44">
        <f>COUNTIF(AL!$B:$B,"C")</f>
        <v>0</v>
      </c>
      <c r="H13" s="44">
        <f>COUNTIF(AL!$B:$B,"CA")</f>
        <v>0</v>
      </c>
      <c r="I13" s="44">
        <f>COUNTIF(AL!$B:$B,"CB")</f>
        <v>6</v>
      </c>
      <c r="J13" s="44">
        <f>COUNTIF(AL!$B:$B,"CC")</f>
        <v>0</v>
      </c>
      <c r="K13" s="58">
        <f t="shared" si="32"/>
        <v>6</v>
      </c>
      <c r="L13" s="59" t="s">
        <v>111</v>
      </c>
      <c r="M13" s="57">
        <f t="shared" ca="1" si="0"/>
        <v>0</v>
      </c>
      <c r="N13" s="57">
        <f t="shared" ca="1" si="1"/>
        <v>0</v>
      </c>
      <c r="O13" s="57">
        <f t="shared" ca="1" si="2"/>
        <v>0</v>
      </c>
      <c r="P13" s="57">
        <f t="shared" ca="1" si="3"/>
        <v>0</v>
      </c>
      <c r="Q13" s="57">
        <f t="shared" ca="1" si="4"/>
        <v>0</v>
      </c>
      <c r="R13" s="57">
        <f t="shared" ca="1" si="5"/>
        <v>0</v>
      </c>
      <c r="S13" s="57">
        <f t="shared" ca="1" si="6"/>
        <v>0</v>
      </c>
      <c r="T13" s="57">
        <f t="shared" ca="1" si="7"/>
        <v>0</v>
      </c>
      <c r="U13" s="57">
        <f t="shared" ca="1" si="8"/>
        <v>0</v>
      </c>
      <c r="V13" s="57">
        <f t="shared" ca="1" si="9"/>
        <v>0</v>
      </c>
      <c r="W13" s="57">
        <f t="shared" ca="1" si="10"/>
        <v>0</v>
      </c>
      <c r="X13" s="57">
        <f t="shared" ca="1" si="11"/>
        <v>0</v>
      </c>
      <c r="Y13" s="57">
        <f t="shared" ca="1" si="12"/>
        <v>0</v>
      </c>
      <c r="Z13" s="57">
        <f t="shared" ca="1" si="13"/>
        <v>0</v>
      </c>
      <c r="AA13" s="57">
        <f t="shared" ca="1" si="33"/>
        <v>0</v>
      </c>
      <c r="AB13" s="57">
        <f t="shared" ca="1" si="14"/>
        <v>0</v>
      </c>
      <c r="AC13" s="57">
        <f t="shared" ca="1" si="15"/>
        <v>0</v>
      </c>
      <c r="AD13" s="57">
        <f t="shared" ca="1" si="16"/>
        <v>0</v>
      </c>
      <c r="AE13" s="57">
        <f t="shared" ca="1" si="17"/>
        <v>0</v>
      </c>
      <c r="AF13" s="57">
        <f t="shared" ca="1" si="18"/>
        <v>0</v>
      </c>
      <c r="AG13" s="57">
        <f t="shared" ca="1" si="19"/>
        <v>0</v>
      </c>
      <c r="AH13" s="57">
        <f t="shared" ca="1" si="20"/>
        <v>0</v>
      </c>
      <c r="AI13" s="57">
        <f t="shared" ca="1" si="21"/>
        <v>0</v>
      </c>
      <c r="AJ13" s="57">
        <f t="shared" ca="1" si="22"/>
        <v>0</v>
      </c>
      <c r="AK13" s="57">
        <f t="shared" ca="1" si="23"/>
        <v>0</v>
      </c>
      <c r="AL13" s="57">
        <f t="shared" ca="1" si="24"/>
        <v>0</v>
      </c>
      <c r="AM13" s="57">
        <f t="shared" ca="1" si="25"/>
        <v>0</v>
      </c>
      <c r="AN13" s="57">
        <f t="shared" ca="1" si="26"/>
        <v>0</v>
      </c>
      <c r="AO13" s="57">
        <f t="shared" ca="1" si="27"/>
        <v>0</v>
      </c>
      <c r="AP13" s="57">
        <f t="shared" ca="1" si="28"/>
        <v>0</v>
      </c>
      <c r="AQ13" s="57">
        <f t="shared" ca="1" si="29"/>
        <v>0</v>
      </c>
      <c r="AR13" s="57">
        <f t="shared" ca="1" si="30"/>
        <v>0</v>
      </c>
      <c r="AS13" s="57">
        <f t="shared" ca="1" si="31"/>
        <v>0</v>
      </c>
    </row>
    <row r="14" spans="1:45" x14ac:dyDescent="0.25">
      <c r="A14" s="48" t="s">
        <v>146</v>
      </c>
      <c r="B14" s="49" t="s">
        <v>147</v>
      </c>
      <c r="C14" s="50" t="s">
        <v>148</v>
      </c>
      <c r="D14" s="51" t="s">
        <v>108</v>
      </c>
      <c r="E14" s="52">
        <f>COUNTIF(AM!$B:$B,"A")</f>
        <v>0</v>
      </c>
      <c r="F14" s="52">
        <f>COUNTIF(AM!$B:$B,"B")</f>
        <v>0</v>
      </c>
      <c r="G14" s="52">
        <f>COUNTIF(AM!$B:$B,"C")</f>
        <v>0</v>
      </c>
      <c r="H14" s="52">
        <f>COUNTIF(AM!$B:$B,"CA")</f>
        <v>0</v>
      </c>
      <c r="I14" s="52">
        <f>COUNTIF(AM!$B:$B,"CB")</f>
        <v>6</v>
      </c>
      <c r="J14" s="52">
        <f>COUNTIF(AM!$B:$B,"CC")</f>
        <v>0</v>
      </c>
      <c r="K14" s="58">
        <f t="shared" si="32"/>
        <v>6</v>
      </c>
      <c r="L14" s="59" t="s">
        <v>111</v>
      </c>
      <c r="M14" s="57">
        <f t="shared" ca="1" si="0"/>
        <v>0</v>
      </c>
      <c r="N14" s="57">
        <f t="shared" ca="1" si="1"/>
        <v>0</v>
      </c>
      <c r="O14" s="57">
        <f t="shared" ca="1" si="2"/>
        <v>0</v>
      </c>
      <c r="P14" s="57">
        <f t="shared" ca="1" si="3"/>
        <v>0</v>
      </c>
      <c r="Q14" s="57">
        <f t="shared" ca="1" si="4"/>
        <v>0</v>
      </c>
      <c r="R14" s="57">
        <f t="shared" ca="1" si="5"/>
        <v>0</v>
      </c>
      <c r="S14" s="57">
        <f t="shared" ca="1" si="6"/>
        <v>0</v>
      </c>
      <c r="T14" s="57">
        <f t="shared" ca="1" si="7"/>
        <v>0</v>
      </c>
      <c r="U14" s="57">
        <f t="shared" ca="1" si="8"/>
        <v>0</v>
      </c>
      <c r="V14" s="57">
        <f t="shared" ca="1" si="9"/>
        <v>0</v>
      </c>
      <c r="W14" s="57">
        <f t="shared" ca="1" si="10"/>
        <v>0</v>
      </c>
      <c r="X14" s="57">
        <f t="shared" ca="1" si="11"/>
        <v>0</v>
      </c>
      <c r="Y14" s="57">
        <f t="shared" ca="1" si="12"/>
        <v>0</v>
      </c>
      <c r="Z14" s="57">
        <f t="shared" ca="1" si="13"/>
        <v>0</v>
      </c>
      <c r="AA14" s="57">
        <f t="shared" ca="1" si="33"/>
        <v>0</v>
      </c>
      <c r="AB14" s="57">
        <f t="shared" ca="1" si="14"/>
        <v>0</v>
      </c>
      <c r="AC14" s="57">
        <f t="shared" ca="1" si="15"/>
        <v>0</v>
      </c>
      <c r="AD14" s="57">
        <f t="shared" ca="1" si="16"/>
        <v>0</v>
      </c>
      <c r="AE14" s="57">
        <f t="shared" ca="1" si="17"/>
        <v>0</v>
      </c>
      <c r="AF14" s="57">
        <f t="shared" ca="1" si="18"/>
        <v>0</v>
      </c>
      <c r="AG14" s="57">
        <f t="shared" ca="1" si="19"/>
        <v>0</v>
      </c>
      <c r="AH14" s="57">
        <f t="shared" ca="1" si="20"/>
        <v>0</v>
      </c>
      <c r="AI14" s="57">
        <f t="shared" ca="1" si="21"/>
        <v>0</v>
      </c>
      <c r="AJ14" s="57">
        <f t="shared" ca="1" si="22"/>
        <v>0</v>
      </c>
      <c r="AK14" s="57">
        <f t="shared" ca="1" si="23"/>
        <v>0</v>
      </c>
      <c r="AL14" s="57">
        <f t="shared" ca="1" si="24"/>
        <v>0</v>
      </c>
      <c r="AM14" s="57">
        <f t="shared" ca="1" si="25"/>
        <v>0</v>
      </c>
      <c r="AN14" s="57">
        <f t="shared" ca="1" si="26"/>
        <v>0</v>
      </c>
      <c r="AO14" s="57">
        <f t="shared" ca="1" si="27"/>
        <v>0</v>
      </c>
      <c r="AP14" s="57">
        <f t="shared" ca="1" si="28"/>
        <v>0</v>
      </c>
      <c r="AQ14" s="57">
        <f t="shared" ca="1" si="29"/>
        <v>0</v>
      </c>
      <c r="AR14" s="57">
        <f t="shared" ca="1" si="30"/>
        <v>0</v>
      </c>
      <c r="AS14" s="57">
        <f t="shared" ca="1" si="31"/>
        <v>0</v>
      </c>
    </row>
    <row r="15" spans="1:45" x14ac:dyDescent="0.25">
      <c r="A15" s="141" t="s">
        <v>504</v>
      </c>
      <c r="B15" s="142" t="s">
        <v>505</v>
      </c>
      <c r="C15" s="143" t="s">
        <v>506</v>
      </c>
      <c r="D15" s="144" t="s">
        <v>108</v>
      </c>
      <c r="E15" s="52">
        <f>COUNTIF(AN!$B:$B,"A")</f>
        <v>0</v>
      </c>
      <c r="F15" s="52">
        <f>COUNTIF(AN!$B:$B,"B")</f>
        <v>5</v>
      </c>
      <c r="G15" s="52">
        <f>COUNTIF(AN!$B:$B,"C")</f>
        <v>0</v>
      </c>
      <c r="H15" s="52">
        <f>COUNTIF(AN!$B:$B,"CA")</f>
        <v>0</v>
      </c>
      <c r="I15" s="52">
        <f>COUNTIF(AN!$B:$B,"CB")</f>
        <v>0</v>
      </c>
      <c r="J15" s="52">
        <f>COUNTIF(AN!$B:$B,"CC")</f>
        <v>0</v>
      </c>
      <c r="K15" s="58">
        <f t="shared" si="32"/>
        <v>5</v>
      </c>
      <c r="L15" s="59" t="s">
        <v>111</v>
      </c>
      <c r="M15" s="57">
        <f t="shared" ca="1" si="0"/>
        <v>0</v>
      </c>
      <c r="N15" s="57">
        <f t="shared" ca="1" si="1"/>
        <v>0</v>
      </c>
      <c r="O15" s="57">
        <f t="shared" ca="1" si="2"/>
        <v>0</v>
      </c>
      <c r="P15" s="57">
        <f t="shared" ca="1" si="3"/>
        <v>0</v>
      </c>
      <c r="Q15" s="57">
        <f t="shared" ca="1" si="4"/>
        <v>0</v>
      </c>
      <c r="R15" s="57">
        <f t="shared" ca="1" si="5"/>
        <v>0</v>
      </c>
      <c r="S15" s="57">
        <f t="shared" ca="1" si="6"/>
        <v>0</v>
      </c>
      <c r="T15" s="57">
        <f t="shared" ca="1" si="7"/>
        <v>0</v>
      </c>
      <c r="U15" s="57">
        <f t="shared" ca="1" si="8"/>
        <v>0</v>
      </c>
      <c r="V15" s="57">
        <f t="shared" ca="1" si="9"/>
        <v>0</v>
      </c>
      <c r="W15" s="57">
        <f t="shared" ca="1" si="10"/>
        <v>0</v>
      </c>
      <c r="X15" s="57">
        <f t="shared" ca="1" si="11"/>
        <v>0</v>
      </c>
      <c r="Y15" s="57">
        <f t="shared" ca="1" si="12"/>
        <v>0</v>
      </c>
      <c r="Z15" s="57">
        <f t="shared" ca="1" si="13"/>
        <v>0</v>
      </c>
      <c r="AA15" s="57">
        <f t="shared" ca="1" si="33"/>
        <v>0</v>
      </c>
      <c r="AB15" s="57">
        <f t="shared" ca="1" si="14"/>
        <v>0</v>
      </c>
      <c r="AC15" s="57">
        <f t="shared" ca="1" si="15"/>
        <v>0</v>
      </c>
      <c r="AD15" s="57">
        <f t="shared" ca="1" si="16"/>
        <v>0</v>
      </c>
      <c r="AE15" s="57">
        <f t="shared" ca="1" si="17"/>
        <v>0</v>
      </c>
      <c r="AF15" s="57">
        <f t="shared" ca="1" si="18"/>
        <v>0</v>
      </c>
      <c r="AG15" s="57">
        <f t="shared" ca="1" si="19"/>
        <v>0</v>
      </c>
      <c r="AH15" s="57">
        <f t="shared" ca="1" si="20"/>
        <v>0</v>
      </c>
      <c r="AI15" s="57">
        <f t="shared" ca="1" si="21"/>
        <v>0</v>
      </c>
      <c r="AJ15" s="57">
        <f t="shared" ca="1" si="22"/>
        <v>0</v>
      </c>
      <c r="AK15" s="57">
        <f t="shared" ca="1" si="23"/>
        <v>0</v>
      </c>
      <c r="AL15" s="57">
        <f t="shared" ca="1" si="24"/>
        <v>0</v>
      </c>
      <c r="AM15" s="57">
        <f t="shared" ca="1" si="25"/>
        <v>0</v>
      </c>
      <c r="AN15" s="57">
        <f t="shared" ca="1" si="26"/>
        <v>0</v>
      </c>
      <c r="AO15" s="57">
        <f t="shared" ca="1" si="27"/>
        <v>0</v>
      </c>
      <c r="AP15" s="57">
        <f t="shared" ca="1" si="28"/>
        <v>0</v>
      </c>
      <c r="AQ15" s="57">
        <f t="shared" ca="1" si="29"/>
        <v>0</v>
      </c>
      <c r="AR15" s="57">
        <f t="shared" ca="1" si="30"/>
        <v>0</v>
      </c>
      <c r="AS15" s="57">
        <f t="shared" ca="1" si="31"/>
        <v>0</v>
      </c>
    </row>
    <row r="16" spans="1:45" ht="13.2" x14ac:dyDescent="0.25">
      <c r="A16" s="160" t="s">
        <v>149</v>
      </c>
      <c r="B16" s="161"/>
      <c r="C16" s="161"/>
      <c r="D16" s="162"/>
      <c r="E16" s="53">
        <f t="shared" ref="E16:K16" si="34">SUM(E2:E15)</f>
        <v>3</v>
      </c>
      <c r="F16" s="53">
        <f t="shared" si="34"/>
        <v>25</v>
      </c>
      <c r="G16" s="53">
        <f t="shared" si="34"/>
        <v>0</v>
      </c>
      <c r="H16" s="53">
        <f t="shared" si="34"/>
        <v>0</v>
      </c>
      <c r="I16" s="53">
        <f t="shared" si="34"/>
        <v>80</v>
      </c>
      <c r="J16" s="53">
        <f t="shared" si="34"/>
        <v>10</v>
      </c>
      <c r="K16" s="53">
        <f t="shared" si="34"/>
        <v>118</v>
      </c>
      <c r="L16" s="60"/>
      <c r="M16" s="61">
        <f t="shared" ref="M16:AS16" ca="1" si="35">SUM(M1:M15)</f>
        <v>0</v>
      </c>
      <c r="N16" s="61">
        <f t="shared" ca="1" si="35"/>
        <v>0</v>
      </c>
      <c r="O16" s="61">
        <f t="shared" ca="1" si="35"/>
        <v>0</v>
      </c>
      <c r="P16" s="61">
        <f t="shared" ca="1" si="35"/>
        <v>0</v>
      </c>
      <c r="Q16" s="61">
        <f t="shared" ca="1" si="35"/>
        <v>0</v>
      </c>
      <c r="R16" s="61">
        <f t="shared" ca="1" si="35"/>
        <v>0</v>
      </c>
      <c r="S16" s="61">
        <f t="shared" ca="1" si="35"/>
        <v>0</v>
      </c>
      <c r="T16" s="61">
        <f t="shared" ca="1" si="35"/>
        <v>0</v>
      </c>
      <c r="U16" s="61">
        <f t="shared" ca="1" si="35"/>
        <v>0</v>
      </c>
      <c r="V16" s="61">
        <f t="shared" ca="1" si="35"/>
        <v>0</v>
      </c>
      <c r="W16" s="61">
        <f t="shared" ca="1" si="35"/>
        <v>0</v>
      </c>
      <c r="X16" s="61">
        <f t="shared" ca="1" si="35"/>
        <v>0</v>
      </c>
      <c r="Y16" s="61">
        <f t="shared" ca="1" si="35"/>
        <v>0</v>
      </c>
      <c r="Z16" s="61">
        <f t="shared" ca="1" si="35"/>
        <v>0</v>
      </c>
      <c r="AA16" s="61">
        <f t="shared" ca="1" si="35"/>
        <v>0</v>
      </c>
      <c r="AB16" s="61">
        <f t="shared" ca="1" si="35"/>
        <v>0</v>
      </c>
      <c r="AC16" s="61">
        <f t="shared" ca="1" si="35"/>
        <v>0</v>
      </c>
      <c r="AD16" s="61">
        <f t="shared" ca="1" si="35"/>
        <v>0</v>
      </c>
      <c r="AE16" s="61">
        <f t="shared" ca="1" si="35"/>
        <v>0</v>
      </c>
      <c r="AF16" s="61">
        <f t="shared" ca="1" si="35"/>
        <v>0</v>
      </c>
      <c r="AG16" s="61">
        <f t="shared" ca="1" si="35"/>
        <v>0</v>
      </c>
      <c r="AH16" s="61">
        <f t="shared" ca="1" si="35"/>
        <v>0</v>
      </c>
      <c r="AI16" s="61">
        <f t="shared" ca="1" si="35"/>
        <v>0</v>
      </c>
      <c r="AJ16" s="61">
        <f t="shared" ca="1" si="35"/>
        <v>0</v>
      </c>
      <c r="AK16" s="61">
        <f t="shared" ca="1" si="35"/>
        <v>0</v>
      </c>
      <c r="AL16" s="61">
        <f t="shared" ca="1" si="35"/>
        <v>0</v>
      </c>
      <c r="AM16" s="61">
        <f t="shared" ca="1" si="35"/>
        <v>0</v>
      </c>
      <c r="AN16" s="61">
        <f t="shared" ca="1" si="35"/>
        <v>0</v>
      </c>
      <c r="AO16" s="61">
        <f t="shared" ca="1" si="35"/>
        <v>0</v>
      </c>
      <c r="AP16" s="61">
        <f t="shared" ca="1" si="35"/>
        <v>0</v>
      </c>
      <c r="AQ16" s="61">
        <f t="shared" ca="1" si="35"/>
        <v>0</v>
      </c>
      <c r="AR16" s="61">
        <f t="shared" ca="1" si="35"/>
        <v>0</v>
      </c>
      <c r="AS16" s="61">
        <f t="shared" ca="1" si="35"/>
        <v>0</v>
      </c>
    </row>
    <row r="18" spans="1:11" ht="113.25" customHeight="1" x14ac:dyDescent="0.15">
      <c r="A18" s="163" t="s">
        <v>150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</row>
  </sheetData>
  <mergeCells count="2">
    <mergeCell ref="A16:D16"/>
    <mergeCell ref="A18:K18"/>
  </mergeCells>
  <phoneticPr fontId="20" type="noConversion"/>
  <pageMargins left="0.75" right="0.75" top="1" bottom="1" header="0.5" footer="0.5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I12"/>
  <sheetViews>
    <sheetView tabSelected="1" workbookViewId="0">
      <selection activeCell="E20" sqref="E20"/>
    </sheetView>
  </sheetViews>
  <sheetFormatPr defaultColWidth="8.8984375" defaultRowHeight="12" x14ac:dyDescent="0.15"/>
  <cols>
    <col min="1" max="1" width="8.8984375" style="6"/>
    <col min="2" max="2" width="6.8984375" style="6" customWidth="1"/>
    <col min="3" max="3" width="20.59765625" style="6" customWidth="1"/>
    <col min="4" max="4" width="19.19921875" style="6" customWidth="1"/>
    <col min="5" max="5" width="33.09765625" style="6" customWidth="1"/>
    <col min="6" max="6" width="9.59765625" style="6" customWidth="1"/>
    <col min="7" max="16384" width="8.8984375" style="6"/>
  </cols>
  <sheetData>
    <row r="1" spans="1:9" x14ac:dyDescent="0.15">
      <c r="A1" s="13" t="s">
        <v>151</v>
      </c>
      <c r="B1" s="13" t="s">
        <v>152</v>
      </c>
      <c r="C1" s="13" t="s">
        <v>153</v>
      </c>
      <c r="D1" s="26" t="s">
        <v>154</v>
      </c>
      <c r="E1" s="26" t="s">
        <v>155</v>
      </c>
      <c r="F1" s="14" t="s">
        <v>156</v>
      </c>
      <c r="G1" s="26" t="s">
        <v>157</v>
      </c>
      <c r="H1" s="13" t="s">
        <v>158</v>
      </c>
      <c r="I1" s="10" t="s">
        <v>159</v>
      </c>
    </row>
    <row r="2" spans="1:9" x14ac:dyDescent="0.15">
      <c r="A2" s="9" t="s">
        <v>160</v>
      </c>
      <c r="B2" s="9" t="s">
        <v>161</v>
      </c>
      <c r="C2" s="27" t="s">
        <v>162</v>
      </c>
      <c r="D2" s="27" t="s">
        <v>163</v>
      </c>
      <c r="E2" s="27" t="s">
        <v>164</v>
      </c>
      <c r="F2" s="27" t="s">
        <v>165</v>
      </c>
      <c r="G2" s="18"/>
      <c r="H2" s="27" t="s">
        <v>166</v>
      </c>
      <c r="I2" s="11"/>
    </row>
    <row r="3" spans="1:9" ht="24" x14ac:dyDescent="0.15">
      <c r="A3" s="9" t="s">
        <v>167</v>
      </c>
      <c r="B3" s="9" t="s">
        <v>161</v>
      </c>
      <c r="C3" s="27" t="s">
        <v>168</v>
      </c>
      <c r="D3" s="27" t="s">
        <v>169</v>
      </c>
      <c r="E3" s="27" t="s">
        <v>170</v>
      </c>
      <c r="F3" s="27" t="s">
        <v>165</v>
      </c>
      <c r="G3" s="18"/>
      <c r="H3" s="27" t="s">
        <v>166</v>
      </c>
      <c r="I3" s="11"/>
    </row>
    <row r="4" spans="1:9" x14ac:dyDescent="0.15">
      <c r="A4" s="9" t="s">
        <v>171</v>
      </c>
      <c r="B4" s="9" t="s">
        <v>161</v>
      </c>
      <c r="C4" s="27" t="s">
        <v>172</v>
      </c>
      <c r="D4" s="27" t="s">
        <v>173</v>
      </c>
      <c r="E4" s="27" t="s">
        <v>173</v>
      </c>
      <c r="F4" s="27" t="s">
        <v>165</v>
      </c>
      <c r="G4" s="27"/>
      <c r="H4" s="8"/>
      <c r="I4" s="11"/>
    </row>
    <row r="5" spans="1:9" ht="24" x14ac:dyDescent="0.15">
      <c r="A5" s="9" t="s">
        <v>174</v>
      </c>
      <c r="B5" s="9" t="s">
        <v>161</v>
      </c>
      <c r="C5" s="27" t="s">
        <v>175</v>
      </c>
      <c r="D5" s="27" t="s">
        <v>176</v>
      </c>
      <c r="E5" s="16" t="s">
        <v>177</v>
      </c>
      <c r="F5" s="27" t="s">
        <v>165</v>
      </c>
      <c r="G5" s="27"/>
      <c r="H5" s="8"/>
      <c r="I5" s="11"/>
    </row>
    <row r="6" spans="1:9" ht="24" x14ac:dyDescent="0.15">
      <c r="A6" s="9" t="s">
        <v>178</v>
      </c>
      <c r="B6" s="20" t="s">
        <v>161</v>
      </c>
      <c r="C6" s="27" t="s">
        <v>179</v>
      </c>
      <c r="D6" s="27" t="s">
        <v>180</v>
      </c>
      <c r="E6" s="29" t="s">
        <v>181</v>
      </c>
      <c r="F6" s="27" t="s">
        <v>182</v>
      </c>
      <c r="G6" s="27"/>
      <c r="H6" s="32"/>
      <c r="I6" s="11"/>
    </row>
    <row r="7" spans="1:9" x14ac:dyDescent="0.15">
      <c r="A7" s="9" t="s">
        <v>183</v>
      </c>
      <c r="B7" s="9" t="s">
        <v>184</v>
      </c>
      <c r="C7" s="27" t="s">
        <v>185</v>
      </c>
      <c r="D7" s="27" t="s">
        <v>186</v>
      </c>
      <c r="E7" s="27" t="s">
        <v>187</v>
      </c>
      <c r="F7" s="27" t="s">
        <v>165</v>
      </c>
      <c r="G7" s="27"/>
      <c r="H7" s="8"/>
      <c r="I7" s="11"/>
    </row>
    <row r="8" spans="1:9" ht="24" x14ac:dyDescent="0.15">
      <c r="A8" s="9" t="s">
        <v>188</v>
      </c>
      <c r="B8" s="20" t="s">
        <v>161</v>
      </c>
      <c r="C8" s="27" t="s">
        <v>189</v>
      </c>
      <c r="D8" s="27" t="s">
        <v>190</v>
      </c>
      <c r="E8" s="27" t="s">
        <v>191</v>
      </c>
      <c r="F8" s="27" t="s">
        <v>182</v>
      </c>
      <c r="G8" s="27"/>
      <c r="H8" s="32"/>
      <c r="I8" s="11"/>
    </row>
    <row r="9" spans="1:9" ht="24" x14ac:dyDescent="0.15">
      <c r="A9" s="9" t="s">
        <v>192</v>
      </c>
      <c r="B9" s="20" t="s">
        <v>161</v>
      </c>
      <c r="C9" s="27" t="s">
        <v>193</v>
      </c>
      <c r="D9" s="27" t="s">
        <v>194</v>
      </c>
      <c r="E9" s="27" t="s">
        <v>195</v>
      </c>
      <c r="F9" s="27" t="s">
        <v>196</v>
      </c>
      <c r="G9" s="27"/>
      <c r="H9" s="16"/>
      <c r="I9" s="11"/>
    </row>
    <row r="10" spans="1:9" ht="24" x14ac:dyDescent="0.15">
      <c r="A10" s="9" t="s">
        <v>197</v>
      </c>
      <c r="B10" s="20" t="s">
        <v>161</v>
      </c>
      <c r="C10" s="27" t="s">
        <v>510</v>
      </c>
      <c r="D10" s="27" t="s">
        <v>199</v>
      </c>
      <c r="E10" s="27" t="s">
        <v>200</v>
      </c>
      <c r="F10" s="27" t="s">
        <v>196</v>
      </c>
      <c r="G10" s="27"/>
      <c r="H10" s="16"/>
      <c r="I10" s="11"/>
    </row>
    <row r="11" spans="1:9" x14ac:dyDescent="0.15">
      <c r="A11" s="9" t="s">
        <v>201</v>
      </c>
      <c r="B11" s="9" t="s">
        <v>202</v>
      </c>
      <c r="C11" s="27" t="s">
        <v>203</v>
      </c>
      <c r="D11" s="27" t="s">
        <v>204</v>
      </c>
      <c r="E11" s="27" t="s">
        <v>205</v>
      </c>
      <c r="F11" s="27" t="s">
        <v>165</v>
      </c>
      <c r="G11" s="27"/>
      <c r="H11" s="8" t="s">
        <v>206</v>
      </c>
      <c r="I11" s="11"/>
    </row>
    <row r="12" spans="1:9" x14ac:dyDescent="0.15">
      <c r="A12" s="9" t="s">
        <v>207</v>
      </c>
      <c r="B12" s="20" t="s">
        <v>202</v>
      </c>
      <c r="C12" s="27" t="s">
        <v>208</v>
      </c>
      <c r="D12" s="27" t="s">
        <v>209</v>
      </c>
      <c r="E12" s="27" t="s">
        <v>209</v>
      </c>
      <c r="F12" s="27" t="s">
        <v>165</v>
      </c>
      <c r="G12" s="27"/>
      <c r="H12" s="8" t="s">
        <v>206</v>
      </c>
      <c r="I12" s="11"/>
    </row>
  </sheetData>
  <phoneticPr fontId="20" type="noConversion"/>
  <dataValidations count="2">
    <dataValidation type="list" allowBlank="1" showErrorMessage="1" sqref="I2 I3 I4 I5 I6 I7 I8 I9 I10" xr:uid="{00000000-0002-0000-0300-000000000000}">
      <formula1>"T,T+1Q,T+2Q,T+3Q,T+4Q,NS"</formula1>
    </dataValidation>
    <dataValidation type="list" allowBlank="1" showErrorMessage="1" sqref="I11 I12" xr:uid="{00000000-0002-0000-0300-000001000000}">
      <formula1>"T,T+1Q,T+2Q,T+3Q,T+4Q,NS,NA"</formula1>
    </dataValidation>
  </dataValidations>
  <pageMargins left="0.75" right="0.75" top="1" bottom="1" header="0.5" footer="0.5"/>
  <pageSetup paperSize="9" orientation="portrait" horizontalDpi="1200" verticalDpi="12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I12"/>
  <sheetViews>
    <sheetView workbookViewId="0">
      <selection activeCell="C2" sqref="C2:C12"/>
    </sheetView>
  </sheetViews>
  <sheetFormatPr defaultColWidth="9" defaultRowHeight="12" x14ac:dyDescent="0.15"/>
  <cols>
    <col min="1" max="1" width="8.59765625" style="30" customWidth="1"/>
    <col min="2" max="2" width="6.8984375" style="30" customWidth="1"/>
    <col min="3" max="3" width="15.5" style="30" customWidth="1"/>
    <col min="4" max="4" width="12.5" style="30" customWidth="1"/>
    <col min="5" max="5" width="35.59765625" style="30" customWidth="1"/>
    <col min="6" max="6" width="8.59765625" style="30" customWidth="1"/>
    <col min="7" max="7" width="5.09765625" style="30" customWidth="1"/>
    <col min="8" max="8" width="19.59765625" style="30" customWidth="1"/>
    <col min="9" max="9" width="8.8984375" style="6"/>
    <col min="10" max="16384" width="9" style="30"/>
  </cols>
  <sheetData>
    <row r="1" spans="1:9" x14ac:dyDescent="0.15">
      <c r="A1" s="13" t="s">
        <v>151</v>
      </c>
      <c r="B1" s="13" t="s">
        <v>152</v>
      </c>
      <c r="C1" s="13" t="s">
        <v>153</v>
      </c>
      <c r="D1" s="26" t="s">
        <v>154</v>
      </c>
      <c r="E1" s="26" t="s">
        <v>155</v>
      </c>
      <c r="F1" s="14" t="s">
        <v>156</v>
      </c>
      <c r="G1" s="26" t="s">
        <v>157</v>
      </c>
      <c r="H1" s="13" t="s">
        <v>158</v>
      </c>
      <c r="I1" s="10" t="s">
        <v>159</v>
      </c>
    </row>
    <row r="2" spans="1:9" ht="24" x14ac:dyDescent="0.15">
      <c r="A2" s="9" t="s">
        <v>210</v>
      </c>
      <c r="B2" s="9" t="s">
        <v>202</v>
      </c>
      <c r="C2" s="27" t="s">
        <v>162</v>
      </c>
      <c r="D2" s="27" t="s">
        <v>163</v>
      </c>
      <c r="E2" s="27" t="s">
        <v>211</v>
      </c>
      <c r="F2" s="27" t="s">
        <v>165</v>
      </c>
      <c r="G2" s="18"/>
      <c r="H2" s="17" t="s">
        <v>212</v>
      </c>
      <c r="I2" s="11"/>
    </row>
    <row r="3" spans="1:9" ht="24" x14ac:dyDescent="0.15">
      <c r="A3" s="9" t="s">
        <v>213</v>
      </c>
      <c r="B3" s="9" t="s">
        <v>202</v>
      </c>
      <c r="C3" s="27" t="s">
        <v>168</v>
      </c>
      <c r="D3" s="27" t="s">
        <v>169</v>
      </c>
      <c r="E3" s="27" t="s">
        <v>214</v>
      </c>
      <c r="F3" s="27" t="s">
        <v>165</v>
      </c>
      <c r="G3" s="18"/>
      <c r="H3" s="17" t="s">
        <v>212</v>
      </c>
      <c r="I3" s="11"/>
    </row>
    <row r="4" spans="1:9" ht="24" x14ac:dyDescent="0.15">
      <c r="A4" s="9" t="s">
        <v>215</v>
      </c>
      <c r="B4" s="9" t="s">
        <v>202</v>
      </c>
      <c r="C4" s="27" t="s">
        <v>216</v>
      </c>
      <c r="D4" s="27" t="s">
        <v>217</v>
      </c>
      <c r="E4" s="27" t="s">
        <v>218</v>
      </c>
      <c r="F4" s="27" t="s">
        <v>165</v>
      </c>
      <c r="G4" s="18"/>
      <c r="H4" s="17" t="s">
        <v>219</v>
      </c>
      <c r="I4" s="11"/>
    </row>
    <row r="5" spans="1:9" ht="24" x14ac:dyDescent="0.15">
      <c r="A5" s="9" t="s">
        <v>220</v>
      </c>
      <c r="B5" s="9" t="s">
        <v>202</v>
      </c>
      <c r="C5" s="27" t="s">
        <v>221</v>
      </c>
      <c r="D5" s="27" t="s">
        <v>222</v>
      </c>
      <c r="E5" s="27" t="s">
        <v>223</v>
      </c>
      <c r="F5" s="27" t="s">
        <v>165</v>
      </c>
      <c r="G5" s="18"/>
      <c r="H5" s="17" t="s">
        <v>219</v>
      </c>
      <c r="I5" s="11"/>
    </row>
    <row r="6" spans="1:9" ht="24" x14ac:dyDescent="0.15">
      <c r="A6" s="9" t="s">
        <v>224</v>
      </c>
      <c r="B6" s="9" t="s">
        <v>202</v>
      </c>
      <c r="C6" s="27" t="s">
        <v>172</v>
      </c>
      <c r="D6" s="27" t="s">
        <v>225</v>
      </c>
      <c r="E6" s="27" t="s">
        <v>225</v>
      </c>
      <c r="F6" s="27" t="s">
        <v>165</v>
      </c>
      <c r="G6" s="18"/>
      <c r="H6" s="17" t="s">
        <v>219</v>
      </c>
      <c r="I6" s="11"/>
    </row>
    <row r="7" spans="1:9" ht="24" x14ac:dyDescent="0.15">
      <c r="A7" s="9" t="s">
        <v>226</v>
      </c>
      <c r="B7" s="9" t="s">
        <v>202</v>
      </c>
      <c r="C7" s="27" t="s">
        <v>227</v>
      </c>
      <c r="D7" s="27" t="s">
        <v>228</v>
      </c>
      <c r="E7" s="27" t="s">
        <v>228</v>
      </c>
      <c r="F7" s="27" t="s">
        <v>165</v>
      </c>
      <c r="G7" s="18"/>
      <c r="H7" s="17" t="s">
        <v>219</v>
      </c>
      <c r="I7" s="11"/>
    </row>
    <row r="8" spans="1:9" ht="24" x14ac:dyDescent="0.15">
      <c r="A8" s="9" t="s">
        <v>229</v>
      </c>
      <c r="B8" s="9" t="s">
        <v>230</v>
      </c>
      <c r="C8" s="27" t="s">
        <v>231</v>
      </c>
      <c r="D8" s="27" t="s">
        <v>232</v>
      </c>
      <c r="E8" s="27" t="s">
        <v>233</v>
      </c>
      <c r="F8" s="27" t="s">
        <v>165</v>
      </c>
      <c r="G8" s="18"/>
      <c r="H8" s="17" t="s">
        <v>219</v>
      </c>
      <c r="I8" s="11"/>
    </row>
    <row r="9" spans="1:9" ht="24" x14ac:dyDescent="0.15">
      <c r="A9" s="9" t="s">
        <v>234</v>
      </c>
      <c r="B9" s="9" t="s">
        <v>202</v>
      </c>
      <c r="C9" s="27" t="s">
        <v>235</v>
      </c>
      <c r="D9" s="27" t="s">
        <v>236</v>
      </c>
      <c r="E9" s="27" t="s">
        <v>236</v>
      </c>
      <c r="F9" s="27" t="s">
        <v>1</v>
      </c>
      <c r="G9" s="18"/>
      <c r="H9" s="17" t="s">
        <v>219</v>
      </c>
      <c r="I9" s="11"/>
    </row>
    <row r="10" spans="1:9" ht="24" x14ac:dyDescent="0.15">
      <c r="A10" s="9" t="s">
        <v>237</v>
      </c>
      <c r="B10" s="9" t="s">
        <v>202</v>
      </c>
      <c r="C10" s="27" t="s">
        <v>238</v>
      </c>
      <c r="D10" s="27" t="s">
        <v>239</v>
      </c>
      <c r="E10" s="27" t="s">
        <v>240</v>
      </c>
      <c r="F10" s="27" t="s">
        <v>1</v>
      </c>
      <c r="G10" s="18"/>
      <c r="H10" s="17" t="s">
        <v>219</v>
      </c>
      <c r="I10" s="11"/>
    </row>
    <row r="11" spans="1:9" ht="24" x14ac:dyDescent="0.15">
      <c r="A11" s="9" t="s">
        <v>241</v>
      </c>
      <c r="B11" s="9" t="s">
        <v>230</v>
      </c>
      <c r="C11" s="27" t="s">
        <v>242</v>
      </c>
      <c r="D11" s="27" t="s">
        <v>243</v>
      </c>
      <c r="E11" s="27" t="s">
        <v>244</v>
      </c>
      <c r="F11" s="27" t="s">
        <v>165</v>
      </c>
      <c r="G11" s="18"/>
      <c r="H11" s="17" t="s">
        <v>219</v>
      </c>
      <c r="I11" s="11"/>
    </row>
    <row r="12" spans="1:9" ht="72" x14ac:dyDescent="0.15">
      <c r="A12" s="9" t="s">
        <v>245</v>
      </c>
      <c r="B12" s="9" t="s">
        <v>202</v>
      </c>
      <c r="C12" s="27" t="s">
        <v>246</v>
      </c>
      <c r="D12" s="27" t="s">
        <v>247</v>
      </c>
      <c r="E12" s="29" t="s">
        <v>248</v>
      </c>
      <c r="F12" s="27" t="s">
        <v>165</v>
      </c>
      <c r="G12" s="18"/>
      <c r="H12" s="18" t="s">
        <v>206</v>
      </c>
      <c r="I12" s="11"/>
    </row>
  </sheetData>
  <phoneticPr fontId="20" type="noConversion"/>
  <dataValidations count="2">
    <dataValidation type="list" allowBlank="1" showErrorMessage="1" sqref="I2 I3 I4 I5 I6 I7 I8 I9 I10" xr:uid="{00000000-0002-0000-0400-000000000000}">
      <formula1>"T,T+1Q,T+2Q,T+3Q,T+4Q,NS"</formula1>
    </dataValidation>
    <dataValidation type="list" allowBlank="1" showErrorMessage="1" sqref="I11 I12" xr:uid="{00000000-0002-0000-0400-000001000000}">
      <formula1>"T,T+1Q,T+2Q,T+3Q,T+4Q,NS,NA"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I13"/>
  <sheetViews>
    <sheetView workbookViewId="0">
      <selection activeCell="C2" sqref="C2:C13"/>
    </sheetView>
  </sheetViews>
  <sheetFormatPr defaultColWidth="8.8984375" defaultRowHeight="12" x14ac:dyDescent="0.15"/>
  <cols>
    <col min="1" max="1" width="8.59765625" style="6" customWidth="1"/>
    <col min="2" max="2" width="6.8984375" style="6" customWidth="1"/>
    <col min="3" max="3" width="11.09765625" style="6" customWidth="1"/>
    <col min="4" max="4" width="18.3984375" style="6" customWidth="1"/>
    <col min="5" max="5" width="41.8984375" style="6" customWidth="1"/>
    <col min="6" max="6" width="8.59765625" style="6" customWidth="1"/>
    <col min="7" max="7" width="5.09765625" style="6" customWidth="1"/>
    <col min="8" max="8" width="19.69921875" style="6" customWidth="1"/>
    <col min="9" max="16384" width="8.8984375" style="6"/>
  </cols>
  <sheetData>
    <row r="1" spans="1:9" s="30" customFormat="1" x14ac:dyDescent="0.15">
      <c r="A1" s="13" t="s">
        <v>151</v>
      </c>
      <c r="B1" s="13" t="s">
        <v>152</v>
      </c>
      <c r="C1" s="13" t="s">
        <v>153</v>
      </c>
      <c r="D1" s="26" t="s">
        <v>154</v>
      </c>
      <c r="E1" s="26" t="s">
        <v>155</v>
      </c>
      <c r="F1" s="14" t="s">
        <v>156</v>
      </c>
      <c r="G1" s="26" t="s">
        <v>157</v>
      </c>
      <c r="H1" s="13" t="s">
        <v>158</v>
      </c>
      <c r="I1" s="10" t="s">
        <v>159</v>
      </c>
    </row>
    <row r="2" spans="1:9" s="30" customFormat="1" ht="24" x14ac:dyDescent="0.15">
      <c r="A2" s="9" t="s">
        <v>249</v>
      </c>
      <c r="B2" s="9" t="s">
        <v>202</v>
      </c>
      <c r="C2" s="27" t="s">
        <v>162</v>
      </c>
      <c r="D2" s="27" t="s">
        <v>163</v>
      </c>
      <c r="E2" s="27" t="s">
        <v>211</v>
      </c>
      <c r="F2" s="27" t="s">
        <v>165</v>
      </c>
      <c r="G2" s="18"/>
      <c r="H2" s="17" t="s">
        <v>212</v>
      </c>
      <c r="I2" s="11"/>
    </row>
    <row r="3" spans="1:9" s="30" customFormat="1" ht="24" x14ac:dyDescent="0.15">
      <c r="A3" s="9" t="s">
        <v>250</v>
      </c>
      <c r="B3" s="9" t="s">
        <v>202</v>
      </c>
      <c r="C3" s="27" t="s">
        <v>168</v>
      </c>
      <c r="D3" s="27" t="s">
        <v>169</v>
      </c>
      <c r="E3" s="27" t="s">
        <v>214</v>
      </c>
      <c r="F3" s="27" t="s">
        <v>165</v>
      </c>
      <c r="G3" s="18"/>
      <c r="H3" s="17" t="s">
        <v>212</v>
      </c>
      <c r="I3" s="11"/>
    </row>
    <row r="4" spans="1:9" ht="24" x14ac:dyDescent="0.15">
      <c r="A4" s="9" t="s">
        <v>251</v>
      </c>
      <c r="B4" s="9" t="s">
        <v>202</v>
      </c>
      <c r="C4" s="27" t="s">
        <v>216</v>
      </c>
      <c r="D4" s="27" t="s">
        <v>217</v>
      </c>
      <c r="E4" s="27" t="s">
        <v>218</v>
      </c>
      <c r="F4" s="27" t="s">
        <v>165</v>
      </c>
      <c r="G4" s="18"/>
      <c r="H4" s="17" t="s">
        <v>219</v>
      </c>
      <c r="I4" s="11"/>
    </row>
    <row r="5" spans="1:9" s="31" customFormat="1" ht="24" x14ac:dyDescent="0.25">
      <c r="A5" s="9" t="s">
        <v>252</v>
      </c>
      <c r="B5" s="9" t="s">
        <v>202</v>
      </c>
      <c r="C5" s="27" t="s">
        <v>221</v>
      </c>
      <c r="D5" s="27" t="s">
        <v>222</v>
      </c>
      <c r="E5" s="27" t="s">
        <v>223</v>
      </c>
      <c r="F5" s="27" t="s">
        <v>165</v>
      </c>
      <c r="G5" s="18"/>
      <c r="H5" s="17" t="s">
        <v>219</v>
      </c>
      <c r="I5" s="11"/>
    </row>
    <row r="6" spans="1:9" ht="24" x14ac:dyDescent="0.15">
      <c r="A6" s="9" t="s">
        <v>253</v>
      </c>
      <c r="B6" s="9" t="s">
        <v>202</v>
      </c>
      <c r="C6" s="27" t="s">
        <v>172</v>
      </c>
      <c r="D6" s="27" t="s">
        <v>225</v>
      </c>
      <c r="E6" s="27" t="s">
        <v>225</v>
      </c>
      <c r="F6" s="27" t="s">
        <v>165</v>
      </c>
      <c r="G6" s="18"/>
      <c r="H6" s="17" t="s">
        <v>219</v>
      </c>
      <c r="I6" s="11"/>
    </row>
    <row r="7" spans="1:9" ht="24" x14ac:dyDescent="0.15">
      <c r="A7" s="9" t="s">
        <v>254</v>
      </c>
      <c r="B7" s="9" t="s">
        <v>202</v>
      </c>
      <c r="C7" s="27" t="s">
        <v>227</v>
      </c>
      <c r="D7" s="27" t="s">
        <v>228</v>
      </c>
      <c r="E7" s="27" t="s">
        <v>228</v>
      </c>
      <c r="F7" s="27" t="s">
        <v>165</v>
      </c>
      <c r="G7" s="18"/>
      <c r="H7" s="17" t="s">
        <v>219</v>
      </c>
      <c r="I7" s="11"/>
    </row>
    <row r="8" spans="1:9" ht="24" x14ac:dyDescent="0.15">
      <c r="A8" s="9" t="s">
        <v>255</v>
      </c>
      <c r="B8" s="9" t="s">
        <v>230</v>
      </c>
      <c r="C8" s="27" t="s">
        <v>231</v>
      </c>
      <c r="D8" s="27" t="s">
        <v>232</v>
      </c>
      <c r="E8" s="27" t="s">
        <v>233</v>
      </c>
      <c r="F8" s="27" t="s">
        <v>165</v>
      </c>
      <c r="G8" s="18"/>
      <c r="H8" s="17" t="s">
        <v>219</v>
      </c>
      <c r="I8" s="11"/>
    </row>
    <row r="9" spans="1:9" ht="24" x14ac:dyDescent="0.15">
      <c r="A9" s="9" t="s">
        <v>256</v>
      </c>
      <c r="B9" s="9" t="s">
        <v>202</v>
      </c>
      <c r="C9" s="27" t="s">
        <v>235</v>
      </c>
      <c r="D9" s="27" t="s">
        <v>236</v>
      </c>
      <c r="E9" s="27" t="s">
        <v>236</v>
      </c>
      <c r="F9" s="27" t="s">
        <v>1</v>
      </c>
      <c r="G9" s="18"/>
      <c r="H9" s="17" t="s">
        <v>219</v>
      </c>
      <c r="I9" s="11"/>
    </row>
    <row r="10" spans="1:9" ht="24" x14ac:dyDescent="0.15">
      <c r="A10" s="9" t="s">
        <v>257</v>
      </c>
      <c r="B10" s="9" t="s">
        <v>202</v>
      </c>
      <c r="C10" s="27" t="s">
        <v>238</v>
      </c>
      <c r="D10" s="27" t="s">
        <v>239</v>
      </c>
      <c r="E10" s="27" t="s">
        <v>240</v>
      </c>
      <c r="F10" s="27" t="s">
        <v>1</v>
      </c>
      <c r="G10" s="18"/>
      <c r="H10" s="17" t="s">
        <v>219</v>
      </c>
      <c r="I10" s="11"/>
    </row>
    <row r="11" spans="1:9" ht="24" x14ac:dyDescent="0.15">
      <c r="A11" s="9" t="s">
        <v>258</v>
      </c>
      <c r="B11" s="9" t="s">
        <v>230</v>
      </c>
      <c r="C11" s="27" t="s">
        <v>242</v>
      </c>
      <c r="D11" s="27" t="s">
        <v>243</v>
      </c>
      <c r="E11" s="27" t="s">
        <v>244</v>
      </c>
      <c r="F11" s="27" t="s">
        <v>165</v>
      </c>
      <c r="G11" s="18"/>
      <c r="H11" s="17" t="s">
        <v>219</v>
      </c>
      <c r="I11" s="11"/>
    </row>
    <row r="12" spans="1:9" ht="48" x14ac:dyDescent="0.15">
      <c r="A12" s="9" t="s">
        <v>259</v>
      </c>
      <c r="B12" s="9" t="s">
        <v>202</v>
      </c>
      <c r="C12" s="27" t="s">
        <v>260</v>
      </c>
      <c r="D12" s="27" t="s">
        <v>261</v>
      </c>
      <c r="E12" s="27" t="s">
        <v>262</v>
      </c>
      <c r="F12" s="27" t="s">
        <v>263</v>
      </c>
      <c r="G12" s="27"/>
      <c r="H12" s="18" t="s">
        <v>206</v>
      </c>
      <c r="I12" s="11"/>
    </row>
    <row r="13" spans="1:9" ht="60" x14ac:dyDescent="0.15">
      <c r="A13" s="9" t="s">
        <v>264</v>
      </c>
      <c r="B13" s="9" t="s">
        <v>202</v>
      </c>
      <c r="C13" s="27" t="s">
        <v>265</v>
      </c>
      <c r="D13" s="27" t="s">
        <v>266</v>
      </c>
      <c r="E13" s="27" t="s">
        <v>267</v>
      </c>
      <c r="F13" s="27" t="s">
        <v>165</v>
      </c>
      <c r="G13" s="27"/>
      <c r="H13" s="18" t="s">
        <v>206</v>
      </c>
      <c r="I13" s="11"/>
    </row>
  </sheetData>
  <phoneticPr fontId="20" type="noConversion"/>
  <dataValidations count="2">
    <dataValidation type="list" allowBlank="1" showErrorMessage="1" sqref="I2 I3 I4 I5 I6 I7 I8 I9 I10" xr:uid="{00000000-0002-0000-0500-000000000000}">
      <formula1>"T,T+1Q,T+2Q,T+3Q,T+4Q,NS"</formula1>
    </dataValidation>
    <dataValidation type="list" allowBlank="1" showErrorMessage="1" sqref="I11 I12:I13" xr:uid="{00000000-0002-0000-0500-000001000000}">
      <formula1>"T,T+1Q,T+2Q,T+3Q,T+4Q,NS,NA"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I14"/>
  <sheetViews>
    <sheetView workbookViewId="0">
      <selection activeCell="C14" sqref="C2:C14"/>
    </sheetView>
  </sheetViews>
  <sheetFormatPr defaultColWidth="8.8984375" defaultRowHeight="12" x14ac:dyDescent="0.15"/>
  <cols>
    <col min="1" max="1" width="7.8984375" style="5" customWidth="1"/>
    <col min="2" max="2" width="6.8984375" style="5" customWidth="1"/>
    <col min="3" max="3" width="19" style="5" customWidth="1"/>
    <col min="4" max="4" width="12.5" style="5" customWidth="1"/>
    <col min="5" max="5" width="41.09765625" style="5" customWidth="1"/>
    <col min="6" max="6" width="9.59765625" style="5" customWidth="1"/>
    <col min="7" max="7" width="5.09765625" style="5" customWidth="1"/>
    <col min="8" max="8" width="20.59765625" style="5" customWidth="1"/>
    <col min="9" max="9" width="8.8984375" style="6"/>
    <col min="10" max="16384" width="8.8984375" style="5"/>
  </cols>
  <sheetData>
    <row r="1" spans="1:9" x14ac:dyDescent="0.15">
      <c r="A1" s="13" t="s">
        <v>151</v>
      </c>
      <c r="B1" s="13" t="s">
        <v>152</v>
      </c>
      <c r="C1" s="13" t="s">
        <v>153</v>
      </c>
      <c r="D1" s="26" t="s">
        <v>154</v>
      </c>
      <c r="E1" s="26" t="s">
        <v>155</v>
      </c>
      <c r="F1" s="14" t="s">
        <v>156</v>
      </c>
      <c r="G1" s="26" t="s">
        <v>157</v>
      </c>
      <c r="H1" s="13" t="s">
        <v>158</v>
      </c>
      <c r="I1" s="10" t="s">
        <v>159</v>
      </c>
    </row>
    <row r="2" spans="1:9" ht="24" x14ac:dyDescent="0.15">
      <c r="A2" s="9" t="s">
        <v>268</v>
      </c>
      <c r="B2" s="9" t="s">
        <v>202</v>
      </c>
      <c r="C2" s="27" t="s">
        <v>162</v>
      </c>
      <c r="D2" s="27" t="s">
        <v>163</v>
      </c>
      <c r="E2" s="27" t="s">
        <v>211</v>
      </c>
      <c r="F2" s="27" t="s">
        <v>165</v>
      </c>
      <c r="G2" s="18"/>
      <c r="H2" s="17" t="s">
        <v>212</v>
      </c>
      <c r="I2" s="11"/>
    </row>
    <row r="3" spans="1:9" ht="24" x14ac:dyDescent="0.15">
      <c r="A3" s="9" t="s">
        <v>269</v>
      </c>
      <c r="B3" s="9" t="s">
        <v>202</v>
      </c>
      <c r="C3" s="27" t="s">
        <v>168</v>
      </c>
      <c r="D3" s="27" t="s">
        <v>169</v>
      </c>
      <c r="E3" s="27" t="s">
        <v>214</v>
      </c>
      <c r="F3" s="27" t="s">
        <v>165</v>
      </c>
      <c r="G3" s="18"/>
      <c r="H3" s="17" t="s">
        <v>212</v>
      </c>
      <c r="I3" s="11"/>
    </row>
    <row r="4" spans="1:9" ht="24" x14ac:dyDescent="0.15">
      <c r="A4" s="9" t="s">
        <v>270</v>
      </c>
      <c r="B4" s="9" t="s">
        <v>202</v>
      </c>
      <c r="C4" s="27" t="s">
        <v>216</v>
      </c>
      <c r="D4" s="27" t="s">
        <v>217</v>
      </c>
      <c r="E4" s="27" t="s">
        <v>218</v>
      </c>
      <c r="F4" s="27" t="s">
        <v>165</v>
      </c>
      <c r="G4" s="18"/>
      <c r="H4" s="17" t="s">
        <v>219</v>
      </c>
      <c r="I4" s="11"/>
    </row>
    <row r="5" spans="1:9" ht="24" x14ac:dyDescent="0.15">
      <c r="A5" s="9" t="s">
        <v>271</v>
      </c>
      <c r="B5" s="9" t="s">
        <v>202</v>
      </c>
      <c r="C5" s="27" t="s">
        <v>221</v>
      </c>
      <c r="D5" s="27" t="s">
        <v>222</v>
      </c>
      <c r="E5" s="27" t="s">
        <v>223</v>
      </c>
      <c r="F5" s="27" t="s">
        <v>165</v>
      </c>
      <c r="G5" s="18"/>
      <c r="H5" s="17" t="s">
        <v>219</v>
      </c>
      <c r="I5" s="11"/>
    </row>
    <row r="6" spans="1:9" ht="24" x14ac:dyDescent="0.15">
      <c r="A6" s="9" t="s">
        <v>272</v>
      </c>
      <c r="B6" s="9" t="s">
        <v>202</v>
      </c>
      <c r="C6" s="27" t="s">
        <v>172</v>
      </c>
      <c r="D6" s="27" t="s">
        <v>225</v>
      </c>
      <c r="E6" s="27" t="s">
        <v>225</v>
      </c>
      <c r="F6" s="27" t="s">
        <v>165</v>
      </c>
      <c r="G6" s="18"/>
      <c r="H6" s="17" t="s">
        <v>219</v>
      </c>
      <c r="I6" s="11"/>
    </row>
    <row r="7" spans="1:9" ht="24" x14ac:dyDescent="0.15">
      <c r="A7" s="9" t="s">
        <v>273</v>
      </c>
      <c r="B7" s="9" t="s">
        <v>202</v>
      </c>
      <c r="C7" s="27" t="s">
        <v>227</v>
      </c>
      <c r="D7" s="27" t="s">
        <v>228</v>
      </c>
      <c r="E7" s="27" t="s">
        <v>228</v>
      </c>
      <c r="F7" s="27" t="s">
        <v>165</v>
      </c>
      <c r="G7" s="18"/>
      <c r="H7" s="17" t="s">
        <v>219</v>
      </c>
      <c r="I7" s="11"/>
    </row>
    <row r="8" spans="1:9" ht="24" x14ac:dyDescent="0.15">
      <c r="A8" s="9" t="s">
        <v>274</v>
      </c>
      <c r="B8" s="9" t="s">
        <v>230</v>
      </c>
      <c r="C8" s="27" t="s">
        <v>231</v>
      </c>
      <c r="D8" s="27" t="s">
        <v>232</v>
      </c>
      <c r="E8" s="27" t="s">
        <v>233</v>
      </c>
      <c r="F8" s="27" t="s">
        <v>165</v>
      </c>
      <c r="G8" s="18"/>
      <c r="H8" s="17" t="s">
        <v>219</v>
      </c>
      <c r="I8" s="11"/>
    </row>
    <row r="9" spans="1:9" ht="24" x14ac:dyDescent="0.15">
      <c r="A9" s="9" t="s">
        <v>275</v>
      </c>
      <c r="B9" s="9" t="s">
        <v>202</v>
      </c>
      <c r="C9" s="27" t="s">
        <v>235</v>
      </c>
      <c r="D9" s="27" t="s">
        <v>236</v>
      </c>
      <c r="E9" s="27" t="s">
        <v>236</v>
      </c>
      <c r="F9" s="27" t="s">
        <v>1</v>
      </c>
      <c r="G9" s="18"/>
      <c r="H9" s="17" t="s">
        <v>219</v>
      </c>
      <c r="I9" s="11"/>
    </row>
    <row r="10" spans="1:9" ht="24" x14ac:dyDescent="0.15">
      <c r="A10" s="9" t="s">
        <v>276</v>
      </c>
      <c r="B10" s="9" t="s">
        <v>202</v>
      </c>
      <c r="C10" s="27" t="s">
        <v>238</v>
      </c>
      <c r="D10" s="27" t="s">
        <v>239</v>
      </c>
      <c r="E10" s="27" t="s">
        <v>240</v>
      </c>
      <c r="F10" s="27" t="s">
        <v>1</v>
      </c>
      <c r="G10" s="18"/>
      <c r="H10" s="17" t="s">
        <v>219</v>
      </c>
      <c r="I10" s="11"/>
    </row>
    <row r="11" spans="1:9" ht="24" x14ac:dyDescent="0.15">
      <c r="A11" s="9" t="s">
        <v>277</v>
      </c>
      <c r="B11" s="9" t="s">
        <v>230</v>
      </c>
      <c r="C11" s="27" t="s">
        <v>242</v>
      </c>
      <c r="D11" s="27" t="s">
        <v>243</v>
      </c>
      <c r="E11" s="27" t="s">
        <v>244</v>
      </c>
      <c r="F11" s="27" t="s">
        <v>165</v>
      </c>
      <c r="G11" s="18"/>
      <c r="H11" s="17" t="s">
        <v>219</v>
      </c>
      <c r="I11" s="11"/>
    </row>
    <row r="12" spans="1:9" ht="48" x14ac:dyDescent="0.15">
      <c r="A12" s="9" t="s">
        <v>278</v>
      </c>
      <c r="B12" s="9" t="s">
        <v>202</v>
      </c>
      <c r="C12" s="27" t="s">
        <v>279</v>
      </c>
      <c r="D12" s="27" t="s">
        <v>280</v>
      </c>
      <c r="E12" s="27" t="s">
        <v>281</v>
      </c>
      <c r="F12" s="17" t="s">
        <v>263</v>
      </c>
      <c r="G12" s="18"/>
      <c r="H12" s="18" t="s">
        <v>206</v>
      </c>
      <c r="I12" s="11"/>
    </row>
    <row r="13" spans="1:9" x14ac:dyDescent="0.15">
      <c r="A13" s="9" t="s">
        <v>282</v>
      </c>
      <c r="B13" s="9" t="s">
        <v>202</v>
      </c>
      <c r="C13" s="27" t="s">
        <v>283</v>
      </c>
      <c r="D13" s="27" t="s">
        <v>284</v>
      </c>
      <c r="E13" s="27" t="s">
        <v>285</v>
      </c>
      <c r="F13" s="27" t="s">
        <v>165</v>
      </c>
      <c r="G13" s="18"/>
      <c r="H13" s="18" t="s">
        <v>206</v>
      </c>
      <c r="I13" s="11"/>
    </row>
    <row r="14" spans="1:9" ht="24" x14ac:dyDescent="0.15">
      <c r="A14" s="9" t="s">
        <v>286</v>
      </c>
      <c r="B14" s="9" t="s">
        <v>202</v>
      </c>
      <c r="C14" s="27" t="s">
        <v>287</v>
      </c>
      <c r="D14" s="27" t="s">
        <v>288</v>
      </c>
      <c r="E14" s="27" t="s">
        <v>289</v>
      </c>
      <c r="F14" s="27" t="s">
        <v>182</v>
      </c>
      <c r="G14" s="27"/>
      <c r="H14" s="18" t="s">
        <v>206</v>
      </c>
      <c r="I14" s="11"/>
    </row>
  </sheetData>
  <phoneticPr fontId="20" type="noConversion"/>
  <dataValidations count="2">
    <dataValidation type="list" allowBlank="1" showErrorMessage="1" sqref="I2 I3 I4 I5 I6 I7 I8 I9 I10" xr:uid="{00000000-0002-0000-0600-000000000000}">
      <formula1>"T,T+1Q,T+2Q,T+3Q,T+4Q,NS"</formula1>
    </dataValidation>
    <dataValidation type="list" allowBlank="1" showErrorMessage="1" sqref="I11 I12 I13:I14" xr:uid="{00000000-0002-0000-0600-000001000000}">
      <formula1>"T,T+1Q,T+2Q,T+3Q,T+4Q,NS,NA"</formula1>
    </dataValidation>
  </dataValidations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I15"/>
  <sheetViews>
    <sheetView workbookViewId="0">
      <selection activeCell="C15" sqref="C2:C15"/>
    </sheetView>
  </sheetViews>
  <sheetFormatPr defaultColWidth="8.69921875" defaultRowHeight="13.2" x14ac:dyDescent="0.25"/>
  <cols>
    <col min="1" max="2" width="8.69921875" style="25"/>
    <col min="3" max="3" width="17.19921875" style="25" customWidth="1"/>
    <col min="4" max="4" width="18.69921875" style="25" customWidth="1"/>
    <col min="5" max="5" width="31" style="25" customWidth="1"/>
    <col min="6" max="7" width="8.69921875" style="25"/>
    <col min="8" max="8" width="18.59765625" style="25" customWidth="1"/>
    <col min="9" max="9" width="8.8984375" style="6"/>
    <col min="10" max="16384" width="8.69921875" style="25"/>
  </cols>
  <sheetData>
    <row r="1" spans="1:9" x14ac:dyDescent="0.25">
      <c r="A1" s="13" t="s">
        <v>151</v>
      </c>
      <c r="B1" s="13" t="s">
        <v>152</v>
      </c>
      <c r="C1" s="13" t="s">
        <v>153</v>
      </c>
      <c r="D1" s="26" t="s">
        <v>154</v>
      </c>
      <c r="E1" s="26" t="s">
        <v>155</v>
      </c>
      <c r="F1" s="14" t="s">
        <v>156</v>
      </c>
      <c r="G1" s="26" t="s">
        <v>157</v>
      </c>
      <c r="H1" s="13" t="s">
        <v>158</v>
      </c>
      <c r="I1" s="10" t="s">
        <v>159</v>
      </c>
    </row>
    <row r="2" spans="1:9" ht="24" x14ac:dyDescent="0.25">
      <c r="A2" s="9" t="s">
        <v>290</v>
      </c>
      <c r="B2" s="9" t="s">
        <v>202</v>
      </c>
      <c r="C2" s="16" t="s">
        <v>162</v>
      </c>
      <c r="D2" s="16" t="s">
        <v>163</v>
      </c>
      <c r="E2" s="16" t="s">
        <v>211</v>
      </c>
      <c r="F2" s="16" t="s">
        <v>165</v>
      </c>
      <c r="G2" s="8"/>
      <c r="H2" s="17" t="s">
        <v>212</v>
      </c>
      <c r="I2" s="11"/>
    </row>
    <row r="3" spans="1:9" ht="24" x14ac:dyDescent="0.25">
      <c r="A3" s="9" t="s">
        <v>291</v>
      </c>
      <c r="B3" s="9" t="s">
        <v>202</v>
      </c>
      <c r="C3" s="16" t="s">
        <v>168</v>
      </c>
      <c r="D3" s="16" t="s">
        <v>169</v>
      </c>
      <c r="E3" s="16" t="s">
        <v>214</v>
      </c>
      <c r="F3" s="16" t="s">
        <v>165</v>
      </c>
      <c r="G3" s="8"/>
      <c r="H3" s="17" t="s">
        <v>212</v>
      </c>
      <c r="I3" s="11"/>
    </row>
    <row r="4" spans="1:9" ht="24" x14ac:dyDescent="0.25">
      <c r="A4" s="9" t="s">
        <v>292</v>
      </c>
      <c r="B4" s="9" t="s">
        <v>202</v>
      </c>
      <c r="C4" s="16" t="s">
        <v>216</v>
      </c>
      <c r="D4" s="16" t="s">
        <v>217</v>
      </c>
      <c r="E4" s="16" t="s">
        <v>218</v>
      </c>
      <c r="F4" s="16" t="s">
        <v>165</v>
      </c>
      <c r="G4" s="8"/>
      <c r="H4" s="17" t="s">
        <v>219</v>
      </c>
      <c r="I4" s="11"/>
    </row>
    <row r="5" spans="1:9" ht="24" x14ac:dyDescent="0.25">
      <c r="A5" s="9" t="s">
        <v>293</v>
      </c>
      <c r="B5" s="9" t="s">
        <v>202</v>
      </c>
      <c r="C5" s="16" t="s">
        <v>221</v>
      </c>
      <c r="D5" s="16" t="s">
        <v>222</v>
      </c>
      <c r="E5" s="16" t="s">
        <v>223</v>
      </c>
      <c r="F5" s="16" t="s">
        <v>165</v>
      </c>
      <c r="G5" s="8"/>
      <c r="H5" s="17" t="s">
        <v>219</v>
      </c>
      <c r="I5" s="11"/>
    </row>
    <row r="6" spans="1:9" ht="24" x14ac:dyDescent="0.25">
      <c r="A6" s="9" t="s">
        <v>294</v>
      </c>
      <c r="B6" s="9" t="s">
        <v>202</v>
      </c>
      <c r="C6" s="16" t="s">
        <v>172</v>
      </c>
      <c r="D6" s="16" t="s">
        <v>225</v>
      </c>
      <c r="E6" s="16" t="s">
        <v>225</v>
      </c>
      <c r="F6" s="16" t="s">
        <v>165</v>
      </c>
      <c r="G6" s="8"/>
      <c r="H6" s="17" t="s">
        <v>219</v>
      </c>
      <c r="I6" s="11"/>
    </row>
    <row r="7" spans="1:9" ht="24" x14ac:dyDescent="0.25">
      <c r="A7" s="9" t="s">
        <v>295</v>
      </c>
      <c r="B7" s="9" t="s">
        <v>202</v>
      </c>
      <c r="C7" s="16" t="s">
        <v>227</v>
      </c>
      <c r="D7" s="16" t="s">
        <v>228</v>
      </c>
      <c r="E7" s="16" t="s">
        <v>228</v>
      </c>
      <c r="F7" s="16" t="s">
        <v>165</v>
      </c>
      <c r="G7" s="8"/>
      <c r="H7" s="17" t="s">
        <v>219</v>
      </c>
      <c r="I7" s="11"/>
    </row>
    <row r="8" spans="1:9" ht="24" x14ac:dyDescent="0.25">
      <c r="A8" s="9" t="s">
        <v>296</v>
      </c>
      <c r="B8" s="9" t="s">
        <v>230</v>
      </c>
      <c r="C8" s="27" t="s">
        <v>231</v>
      </c>
      <c r="D8" s="27" t="s">
        <v>232</v>
      </c>
      <c r="E8" s="27" t="s">
        <v>233</v>
      </c>
      <c r="F8" s="16" t="s">
        <v>165</v>
      </c>
      <c r="G8" s="8"/>
      <c r="H8" s="17" t="s">
        <v>219</v>
      </c>
      <c r="I8" s="11"/>
    </row>
    <row r="9" spans="1:9" ht="24" x14ac:dyDescent="0.25">
      <c r="A9" s="9" t="s">
        <v>297</v>
      </c>
      <c r="B9" s="9" t="s">
        <v>202</v>
      </c>
      <c r="C9" s="16" t="s">
        <v>235</v>
      </c>
      <c r="D9" s="16" t="s">
        <v>236</v>
      </c>
      <c r="E9" s="16" t="s">
        <v>236</v>
      </c>
      <c r="F9" s="27" t="s">
        <v>1</v>
      </c>
      <c r="G9" s="8"/>
      <c r="H9" s="17" t="s">
        <v>219</v>
      </c>
      <c r="I9" s="11"/>
    </row>
    <row r="10" spans="1:9" ht="24" x14ac:dyDescent="0.25">
      <c r="A10" s="9" t="s">
        <v>298</v>
      </c>
      <c r="B10" s="9" t="s">
        <v>202</v>
      </c>
      <c r="C10" s="16" t="s">
        <v>238</v>
      </c>
      <c r="D10" s="16" t="s">
        <v>239</v>
      </c>
      <c r="E10" s="16" t="s">
        <v>240</v>
      </c>
      <c r="F10" s="27" t="s">
        <v>1</v>
      </c>
      <c r="G10" s="8"/>
      <c r="H10" s="17" t="s">
        <v>219</v>
      </c>
      <c r="I10" s="11"/>
    </row>
    <row r="11" spans="1:9" ht="24" x14ac:dyDescent="0.25">
      <c r="A11" s="9" t="s">
        <v>299</v>
      </c>
      <c r="B11" s="9" t="s">
        <v>230</v>
      </c>
      <c r="C11" s="16" t="s">
        <v>242</v>
      </c>
      <c r="D11" s="16" t="s">
        <v>243</v>
      </c>
      <c r="E11" s="16" t="s">
        <v>244</v>
      </c>
      <c r="F11" s="16" t="s">
        <v>165</v>
      </c>
      <c r="G11" s="8"/>
      <c r="H11" s="17" t="s">
        <v>219</v>
      </c>
      <c r="I11" s="11"/>
    </row>
    <row r="12" spans="1:9" ht="36" x14ac:dyDescent="0.25">
      <c r="A12" s="9" t="s">
        <v>300</v>
      </c>
      <c r="B12" s="9" t="s">
        <v>202</v>
      </c>
      <c r="C12" s="16" t="s">
        <v>301</v>
      </c>
      <c r="D12" s="16" t="s">
        <v>302</v>
      </c>
      <c r="E12" s="16" t="s">
        <v>303</v>
      </c>
      <c r="F12" s="16" t="s">
        <v>165</v>
      </c>
      <c r="G12" s="8"/>
      <c r="H12" s="8" t="s">
        <v>206</v>
      </c>
      <c r="I12" s="11"/>
    </row>
    <row r="13" spans="1:9" x14ac:dyDescent="0.25">
      <c r="A13" s="9" t="s">
        <v>304</v>
      </c>
      <c r="B13" s="9" t="s">
        <v>202</v>
      </c>
      <c r="C13" s="16" t="s">
        <v>305</v>
      </c>
      <c r="D13" s="16" t="s">
        <v>306</v>
      </c>
      <c r="E13" s="16" t="s">
        <v>307</v>
      </c>
      <c r="F13" s="16" t="s">
        <v>308</v>
      </c>
      <c r="G13" s="8"/>
      <c r="H13" s="8" t="s">
        <v>206</v>
      </c>
      <c r="I13" s="11"/>
    </row>
    <row r="14" spans="1:9" ht="24" x14ac:dyDescent="0.25">
      <c r="A14" s="9" t="s">
        <v>309</v>
      </c>
      <c r="B14" s="9" t="s">
        <v>202</v>
      </c>
      <c r="C14" s="16" t="s">
        <v>310</v>
      </c>
      <c r="D14" s="16" t="s">
        <v>311</v>
      </c>
      <c r="E14" s="16" t="s">
        <v>312</v>
      </c>
      <c r="F14" s="16" t="s">
        <v>313</v>
      </c>
      <c r="G14" s="8" t="s">
        <v>314</v>
      </c>
      <c r="H14" s="29" t="s">
        <v>315</v>
      </c>
      <c r="I14" s="11"/>
    </row>
    <row r="15" spans="1:9" ht="24" x14ac:dyDescent="0.25">
      <c r="A15" s="9" t="s">
        <v>316</v>
      </c>
      <c r="B15" s="9" t="s">
        <v>202</v>
      </c>
      <c r="C15" s="16" t="s">
        <v>317</v>
      </c>
      <c r="D15" s="16" t="s">
        <v>318</v>
      </c>
      <c r="E15" s="16" t="s">
        <v>319</v>
      </c>
      <c r="F15" s="16" t="s">
        <v>313</v>
      </c>
      <c r="G15" s="8" t="s">
        <v>314</v>
      </c>
      <c r="H15" s="29" t="s">
        <v>315</v>
      </c>
      <c r="I15" s="11"/>
    </row>
  </sheetData>
  <phoneticPr fontId="20" type="noConversion"/>
  <dataValidations count="2">
    <dataValidation type="list" allowBlank="1" showErrorMessage="1" sqref="I2 I3 I4 I5 I6 I7 I8 I9 I10" xr:uid="{00000000-0002-0000-0700-000000000000}">
      <formula1>"T,T+1Q,T+2Q,T+3Q,T+4Q,NS"</formula1>
    </dataValidation>
    <dataValidation type="list" allowBlank="1" showErrorMessage="1" sqref="I11 I12:I15" xr:uid="{00000000-0002-0000-0700-000001000000}">
      <formula1>"T,T+1Q,T+2Q,T+3Q,T+4Q,NS,NA"</formula1>
    </dataValidation>
  </dataValidations>
  <pageMargins left="0.74791666666666701" right="0.74791666666666701" top="0.98402777777777795" bottom="0.98402777777777795" header="0.51180555555555596" footer="0.51180555555555596"/>
  <pageSetup orientation="portrait"/>
  <headerFooter alignWithMargins="0">
    <oddHeader>&amp;L&amp;G&amp;C&amp;F&amp;RSecurity Level</oddHeader>
    <oddFooter>&amp;L&amp;D&amp;CHuawei Proprietary - Restricted Distribution&amp;RPage&amp;Pof&amp;N</oddFooter>
  </headerFooter>
  <legacyDrawingHF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I14"/>
  <sheetViews>
    <sheetView workbookViewId="0">
      <selection activeCell="C14" sqref="C2:C14"/>
    </sheetView>
  </sheetViews>
  <sheetFormatPr defaultColWidth="8.69921875" defaultRowHeight="13.2" x14ac:dyDescent="0.25"/>
  <cols>
    <col min="1" max="2" width="8.69921875" style="25"/>
    <col min="3" max="3" width="14.19921875" style="25" customWidth="1"/>
    <col min="4" max="4" width="14.3984375" style="25" customWidth="1"/>
    <col min="5" max="5" width="26.3984375" style="25" customWidth="1"/>
    <col min="6" max="6" width="9.59765625" style="25" customWidth="1"/>
    <col min="7" max="7" width="10.8984375" style="25" customWidth="1"/>
    <col min="8" max="8" width="20" style="25" customWidth="1"/>
    <col min="9" max="9" width="8.8984375" style="6"/>
    <col min="10" max="16384" width="8.69921875" style="25"/>
  </cols>
  <sheetData>
    <row r="1" spans="1:9" x14ac:dyDescent="0.25">
      <c r="A1" s="13" t="s">
        <v>151</v>
      </c>
      <c r="B1" s="13" t="s">
        <v>152</v>
      </c>
      <c r="C1" s="13" t="s">
        <v>153</v>
      </c>
      <c r="D1" s="26" t="s">
        <v>154</v>
      </c>
      <c r="E1" s="26" t="s">
        <v>155</v>
      </c>
      <c r="F1" s="14" t="s">
        <v>156</v>
      </c>
      <c r="G1" s="26" t="s">
        <v>157</v>
      </c>
      <c r="H1" s="13" t="s">
        <v>158</v>
      </c>
      <c r="I1" s="10" t="s">
        <v>159</v>
      </c>
    </row>
    <row r="2" spans="1:9" ht="24" x14ac:dyDescent="0.25">
      <c r="A2" s="9" t="s">
        <v>320</v>
      </c>
      <c r="B2" s="9" t="s">
        <v>202</v>
      </c>
      <c r="C2" s="16" t="s">
        <v>162</v>
      </c>
      <c r="D2" s="16" t="s">
        <v>163</v>
      </c>
      <c r="E2" s="16" t="s">
        <v>211</v>
      </c>
      <c r="F2" s="16" t="s">
        <v>165</v>
      </c>
      <c r="G2" s="8"/>
      <c r="H2" s="17" t="s">
        <v>212</v>
      </c>
      <c r="I2" s="11"/>
    </row>
    <row r="3" spans="1:9" ht="36" x14ac:dyDescent="0.25">
      <c r="A3" s="9" t="s">
        <v>321</v>
      </c>
      <c r="B3" s="9" t="s">
        <v>202</v>
      </c>
      <c r="C3" s="16" t="s">
        <v>168</v>
      </c>
      <c r="D3" s="16" t="s">
        <v>169</v>
      </c>
      <c r="E3" s="16" t="s">
        <v>214</v>
      </c>
      <c r="F3" s="16" t="s">
        <v>165</v>
      </c>
      <c r="G3" s="8"/>
      <c r="H3" s="17" t="s">
        <v>212</v>
      </c>
      <c r="I3" s="11"/>
    </row>
    <row r="4" spans="1:9" ht="24" x14ac:dyDescent="0.25">
      <c r="A4" s="9" t="s">
        <v>322</v>
      </c>
      <c r="B4" s="9" t="s">
        <v>202</v>
      </c>
      <c r="C4" s="16" t="s">
        <v>216</v>
      </c>
      <c r="D4" s="16" t="s">
        <v>217</v>
      </c>
      <c r="E4" s="16" t="s">
        <v>218</v>
      </c>
      <c r="F4" s="16" t="s">
        <v>165</v>
      </c>
      <c r="G4" s="8"/>
      <c r="H4" s="17" t="s">
        <v>219</v>
      </c>
      <c r="I4" s="11"/>
    </row>
    <row r="5" spans="1:9" ht="24" x14ac:dyDescent="0.25">
      <c r="A5" s="9" t="s">
        <v>323</v>
      </c>
      <c r="B5" s="9" t="s">
        <v>202</v>
      </c>
      <c r="C5" s="16" t="s">
        <v>221</v>
      </c>
      <c r="D5" s="16" t="s">
        <v>222</v>
      </c>
      <c r="E5" s="16" t="s">
        <v>223</v>
      </c>
      <c r="F5" s="16" t="s">
        <v>165</v>
      </c>
      <c r="G5" s="8"/>
      <c r="H5" s="17" t="s">
        <v>219</v>
      </c>
      <c r="I5" s="11"/>
    </row>
    <row r="6" spans="1:9" ht="24" x14ac:dyDescent="0.25">
      <c r="A6" s="9" t="s">
        <v>324</v>
      </c>
      <c r="B6" s="9" t="s">
        <v>202</v>
      </c>
      <c r="C6" s="16" t="s">
        <v>172</v>
      </c>
      <c r="D6" s="16" t="s">
        <v>225</v>
      </c>
      <c r="E6" s="16" t="s">
        <v>225</v>
      </c>
      <c r="F6" s="16" t="s">
        <v>165</v>
      </c>
      <c r="G6" s="8"/>
      <c r="H6" s="17" t="s">
        <v>219</v>
      </c>
      <c r="I6" s="11"/>
    </row>
    <row r="7" spans="1:9" ht="24" x14ac:dyDescent="0.25">
      <c r="A7" s="9" t="s">
        <v>325</v>
      </c>
      <c r="B7" s="9" t="s">
        <v>202</v>
      </c>
      <c r="C7" s="16" t="s">
        <v>227</v>
      </c>
      <c r="D7" s="16" t="s">
        <v>228</v>
      </c>
      <c r="E7" s="16" t="s">
        <v>228</v>
      </c>
      <c r="F7" s="16" t="s">
        <v>165</v>
      </c>
      <c r="G7" s="8"/>
      <c r="H7" s="17" t="s">
        <v>219</v>
      </c>
      <c r="I7" s="11"/>
    </row>
    <row r="8" spans="1:9" ht="24" x14ac:dyDescent="0.25">
      <c r="A8" s="9" t="s">
        <v>326</v>
      </c>
      <c r="B8" s="9" t="s">
        <v>230</v>
      </c>
      <c r="C8" s="27" t="s">
        <v>231</v>
      </c>
      <c r="D8" s="27" t="s">
        <v>232</v>
      </c>
      <c r="E8" s="27" t="s">
        <v>233</v>
      </c>
      <c r="F8" s="16" t="s">
        <v>165</v>
      </c>
      <c r="G8" s="8"/>
      <c r="H8" s="17" t="s">
        <v>219</v>
      </c>
      <c r="I8" s="11"/>
    </row>
    <row r="9" spans="1:9" ht="24" x14ac:dyDescent="0.25">
      <c r="A9" s="9" t="s">
        <v>327</v>
      </c>
      <c r="B9" s="9" t="s">
        <v>202</v>
      </c>
      <c r="C9" s="16" t="s">
        <v>235</v>
      </c>
      <c r="D9" s="16" t="s">
        <v>236</v>
      </c>
      <c r="E9" s="16" t="s">
        <v>236</v>
      </c>
      <c r="F9" s="27" t="s">
        <v>1</v>
      </c>
      <c r="G9" s="8"/>
      <c r="H9" s="17" t="s">
        <v>219</v>
      </c>
      <c r="I9" s="11"/>
    </row>
    <row r="10" spans="1:9" ht="24" x14ac:dyDescent="0.25">
      <c r="A10" s="9" t="s">
        <v>328</v>
      </c>
      <c r="B10" s="9" t="s">
        <v>202</v>
      </c>
      <c r="C10" s="16" t="s">
        <v>238</v>
      </c>
      <c r="D10" s="16" t="s">
        <v>239</v>
      </c>
      <c r="E10" s="16" t="s">
        <v>240</v>
      </c>
      <c r="F10" s="27" t="s">
        <v>1</v>
      </c>
      <c r="G10" s="8"/>
      <c r="H10" s="17" t="s">
        <v>219</v>
      </c>
      <c r="I10" s="11"/>
    </row>
    <row r="11" spans="1:9" ht="24" x14ac:dyDescent="0.25">
      <c r="A11" s="9" t="s">
        <v>329</v>
      </c>
      <c r="B11" s="9" t="s">
        <v>230</v>
      </c>
      <c r="C11" s="16" t="s">
        <v>242</v>
      </c>
      <c r="D11" s="16" t="s">
        <v>243</v>
      </c>
      <c r="E11" s="16" t="s">
        <v>244</v>
      </c>
      <c r="F11" s="16" t="s">
        <v>165</v>
      </c>
      <c r="G11" s="8"/>
      <c r="H11" s="17" t="s">
        <v>219</v>
      </c>
      <c r="I11" s="11"/>
    </row>
    <row r="12" spans="1:9" ht="24" x14ac:dyDescent="0.25">
      <c r="A12" s="9" t="s">
        <v>330</v>
      </c>
      <c r="B12" s="9" t="s">
        <v>202</v>
      </c>
      <c r="C12" s="16" t="s">
        <v>331</v>
      </c>
      <c r="D12" s="16" t="s">
        <v>332</v>
      </c>
      <c r="E12" s="16" t="s">
        <v>333</v>
      </c>
      <c r="F12" s="16" t="s">
        <v>165</v>
      </c>
      <c r="G12" s="8"/>
      <c r="H12" s="8" t="s">
        <v>334</v>
      </c>
      <c r="I12" s="11"/>
    </row>
    <row r="13" spans="1:9" ht="48" x14ac:dyDescent="0.25">
      <c r="A13" s="9" t="s">
        <v>335</v>
      </c>
      <c r="B13" s="9" t="s">
        <v>202</v>
      </c>
      <c r="C13" s="16" t="s">
        <v>336</v>
      </c>
      <c r="D13" s="16" t="s">
        <v>337</v>
      </c>
      <c r="E13" s="16" t="s">
        <v>338</v>
      </c>
      <c r="F13" s="16" t="s">
        <v>165</v>
      </c>
      <c r="G13" s="8"/>
      <c r="H13" s="8" t="s">
        <v>334</v>
      </c>
      <c r="I13" s="11"/>
    </row>
    <row r="14" spans="1:9" ht="24" x14ac:dyDescent="0.25">
      <c r="A14" s="9" t="s">
        <v>339</v>
      </c>
      <c r="B14" s="9" t="s">
        <v>202</v>
      </c>
      <c r="C14" s="16" t="s">
        <v>340</v>
      </c>
      <c r="D14" s="16" t="s">
        <v>341</v>
      </c>
      <c r="E14" s="16" t="s">
        <v>342</v>
      </c>
      <c r="F14" s="16" t="s">
        <v>165</v>
      </c>
      <c r="G14" s="8"/>
      <c r="H14" s="8" t="s">
        <v>334</v>
      </c>
      <c r="I14" s="11"/>
    </row>
  </sheetData>
  <phoneticPr fontId="20" type="noConversion"/>
  <dataValidations count="2">
    <dataValidation type="list" allowBlank="1" showErrorMessage="1" sqref="I2 I3 I4 I5 I6 I7 I8 I9 I10" xr:uid="{00000000-0002-0000-0800-000000000000}">
      <formula1>"T,T+1Q,T+2Q,T+3Q,T+4Q,NS"</formula1>
    </dataValidation>
    <dataValidation type="list" allowBlank="1" showErrorMessage="1" sqref="I11 I12 I13:I14" xr:uid="{00000000-0002-0000-0800-000001000000}">
      <formula1>"T,T+1Q,T+2Q,T+3Q,T+4Q,NS,NA"</formula1>
    </dataValidation>
  </dataValidations>
  <pageMargins left="0.74791666666666701" right="0.74791666666666701" top="0.98402777777777795" bottom="0.98402777777777795" header="0.51180555555555596" footer="0.51180555555555596"/>
  <pageSetup orientation="portrait"/>
  <headerFooter alignWithMargins="0">
    <oddHeader>&amp;L&amp;G&amp;C&amp;F&amp;RSecurity Level</oddHeader>
    <oddFooter>&amp;L&amp;D&amp;CHuawei Proprietary - Restricted Distribution&amp;RPage&amp;Pof&amp;N</oddFooter>
  </headerFooter>
  <legacyDrawingHF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L21"/>
  <sheetViews>
    <sheetView workbookViewId="0">
      <selection activeCell="C8" sqref="C2:C8"/>
    </sheetView>
  </sheetViews>
  <sheetFormatPr defaultColWidth="8.69921875" defaultRowHeight="13.2" x14ac:dyDescent="0.25"/>
  <cols>
    <col min="1" max="2" width="8.69921875" style="25"/>
    <col min="3" max="3" width="16.8984375" style="25" customWidth="1"/>
    <col min="4" max="4" width="16.09765625" style="25" customWidth="1"/>
    <col min="5" max="5" width="33" style="25" customWidth="1"/>
    <col min="6" max="6" width="8.69921875" style="25"/>
    <col min="7" max="7" width="4.3984375" style="25" customWidth="1"/>
    <col min="8" max="8" width="28.5" style="25" customWidth="1"/>
    <col min="9" max="9" width="8.8984375" style="6"/>
    <col min="10" max="16384" width="8.69921875" style="25"/>
  </cols>
  <sheetData>
    <row r="1" spans="1:12" x14ac:dyDescent="0.25">
      <c r="A1" s="13" t="s">
        <v>151</v>
      </c>
      <c r="B1" s="13" t="s">
        <v>152</v>
      </c>
      <c r="C1" s="13" t="s">
        <v>153</v>
      </c>
      <c r="D1" s="26" t="s">
        <v>154</v>
      </c>
      <c r="E1" s="26" t="s">
        <v>155</v>
      </c>
      <c r="F1" s="14" t="s">
        <v>156</v>
      </c>
      <c r="G1" s="26" t="s">
        <v>157</v>
      </c>
      <c r="H1" s="13" t="s">
        <v>158</v>
      </c>
      <c r="I1" s="10" t="s">
        <v>159</v>
      </c>
    </row>
    <row r="2" spans="1:12" x14ac:dyDescent="0.25">
      <c r="A2" s="9" t="s">
        <v>343</v>
      </c>
      <c r="B2" s="9" t="s">
        <v>161</v>
      </c>
      <c r="C2" s="27" t="s">
        <v>162</v>
      </c>
      <c r="D2" s="27" t="s">
        <v>163</v>
      </c>
      <c r="E2" s="27" t="s">
        <v>211</v>
      </c>
      <c r="F2" s="27" t="s">
        <v>165</v>
      </c>
      <c r="G2" s="18"/>
      <c r="H2" s="18" t="s">
        <v>166</v>
      </c>
      <c r="I2" s="11"/>
    </row>
    <row r="3" spans="1:12" x14ac:dyDescent="0.25">
      <c r="A3" s="9" t="s">
        <v>344</v>
      </c>
      <c r="B3" s="9" t="s">
        <v>161</v>
      </c>
      <c r="C3" s="16" t="s">
        <v>168</v>
      </c>
      <c r="D3" s="16" t="s">
        <v>169</v>
      </c>
      <c r="E3" s="27" t="s">
        <v>345</v>
      </c>
      <c r="F3" s="27" t="s">
        <v>165</v>
      </c>
      <c r="G3" s="18"/>
      <c r="H3" s="18" t="s">
        <v>166</v>
      </c>
      <c r="I3" s="11"/>
    </row>
    <row r="4" spans="1:12" ht="24" x14ac:dyDescent="0.25">
      <c r="A4" s="9" t="s">
        <v>346</v>
      </c>
      <c r="B4" s="9" t="s">
        <v>161</v>
      </c>
      <c r="C4" s="27" t="s">
        <v>193</v>
      </c>
      <c r="D4" s="27" t="s">
        <v>194</v>
      </c>
      <c r="E4" s="16" t="s">
        <v>347</v>
      </c>
      <c r="F4" s="16" t="s">
        <v>196</v>
      </c>
      <c r="G4" s="18"/>
      <c r="H4" s="18" t="s">
        <v>348</v>
      </c>
      <c r="I4" s="11"/>
    </row>
    <row r="5" spans="1:12" x14ac:dyDescent="0.25">
      <c r="A5" s="9" t="s">
        <v>349</v>
      </c>
      <c r="B5" s="9" t="s">
        <v>161</v>
      </c>
      <c r="C5" s="27" t="s">
        <v>198</v>
      </c>
      <c r="D5" s="27" t="s">
        <v>199</v>
      </c>
      <c r="E5" s="16" t="s">
        <v>350</v>
      </c>
      <c r="F5" s="27" t="s">
        <v>196</v>
      </c>
      <c r="G5" s="18"/>
      <c r="H5" s="18" t="s">
        <v>348</v>
      </c>
      <c r="I5" s="11"/>
    </row>
    <row r="6" spans="1:12" s="6" customFormat="1" ht="12" x14ac:dyDescent="0.15">
      <c r="A6" s="9" t="s">
        <v>351</v>
      </c>
      <c r="B6" s="9" t="s">
        <v>202</v>
      </c>
      <c r="C6" s="27" t="s">
        <v>352</v>
      </c>
      <c r="D6" s="27" t="s">
        <v>353</v>
      </c>
      <c r="E6" s="27" t="s">
        <v>354</v>
      </c>
      <c r="F6" s="16" t="s">
        <v>165</v>
      </c>
      <c r="G6" s="8"/>
      <c r="H6" s="28" t="s">
        <v>355</v>
      </c>
      <c r="I6" s="11"/>
    </row>
    <row r="7" spans="1:12" ht="24" x14ac:dyDescent="0.25">
      <c r="A7" s="9" t="s">
        <v>356</v>
      </c>
      <c r="B7" s="9" t="s">
        <v>184</v>
      </c>
      <c r="C7" s="18" t="s">
        <v>357</v>
      </c>
      <c r="D7" s="18" t="s">
        <v>358</v>
      </c>
      <c r="E7" s="29" t="s">
        <v>359</v>
      </c>
      <c r="F7" s="18" t="s">
        <v>308</v>
      </c>
      <c r="G7" s="18" t="s">
        <v>360</v>
      </c>
      <c r="H7" s="18"/>
      <c r="I7" s="11"/>
    </row>
    <row r="8" spans="1:12" ht="48" x14ac:dyDescent="0.25">
      <c r="A8" s="9" t="s">
        <v>361</v>
      </c>
      <c r="B8" s="9" t="s">
        <v>184</v>
      </c>
      <c r="C8" s="18" t="s">
        <v>362</v>
      </c>
      <c r="D8" s="18" t="s">
        <v>363</v>
      </c>
      <c r="E8" s="17" t="s">
        <v>364</v>
      </c>
      <c r="F8" s="18" t="s">
        <v>313</v>
      </c>
      <c r="G8" s="18" t="s">
        <v>365</v>
      </c>
      <c r="H8" s="17" t="s">
        <v>366</v>
      </c>
      <c r="I8" s="11"/>
    </row>
    <row r="9" spans="1:12" ht="15.6" x14ac:dyDescent="0.25">
      <c r="H9"/>
      <c r="I9"/>
      <c r="J9"/>
      <c r="K9"/>
      <c r="L9"/>
    </row>
    <row r="10" spans="1:12" ht="15.6" x14ac:dyDescent="0.25">
      <c r="H10"/>
      <c r="I10"/>
      <c r="J10"/>
      <c r="K10"/>
      <c r="L10"/>
    </row>
    <row r="11" spans="1:12" ht="15.6" x14ac:dyDescent="0.25">
      <c r="H11"/>
      <c r="I11"/>
      <c r="J11"/>
      <c r="K11"/>
      <c r="L11"/>
    </row>
    <row r="12" spans="1:12" ht="15.6" x14ac:dyDescent="0.25">
      <c r="H12"/>
      <c r="I12"/>
      <c r="J12"/>
      <c r="K12"/>
      <c r="L12"/>
    </row>
    <row r="13" spans="1:12" ht="15.6" x14ac:dyDescent="0.25">
      <c r="H13"/>
      <c r="I13"/>
      <c r="J13"/>
      <c r="K13"/>
      <c r="L13"/>
    </row>
    <row r="14" spans="1:12" ht="15.6" x14ac:dyDescent="0.25">
      <c r="H14"/>
      <c r="I14"/>
      <c r="J14"/>
      <c r="K14"/>
      <c r="L14"/>
    </row>
    <row r="15" spans="1:12" ht="15.6" x14ac:dyDescent="0.25">
      <c r="H15"/>
      <c r="I15"/>
      <c r="J15"/>
      <c r="K15"/>
      <c r="L15"/>
    </row>
    <row r="16" spans="1:12" ht="15.6" x14ac:dyDescent="0.25">
      <c r="H16"/>
      <c r="I16"/>
      <c r="J16"/>
      <c r="K16"/>
      <c r="L16"/>
    </row>
    <row r="17" spans="8:12" ht="15.6" x14ac:dyDescent="0.25">
      <c r="H17"/>
      <c r="I17"/>
      <c r="J17"/>
      <c r="K17"/>
      <c r="L17"/>
    </row>
    <row r="18" spans="8:12" ht="15.6" x14ac:dyDescent="0.25">
      <c r="H18"/>
      <c r="I18"/>
      <c r="J18"/>
      <c r="K18"/>
      <c r="L18"/>
    </row>
    <row r="19" spans="8:12" ht="15.6" x14ac:dyDescent="0.25">
      <c r="H19"/>
      <c r="I19"/>
      <c r="J19"/>
      <c r="K19"/>
      <c r="L19"/>
    </row>
    <row r="20" spans="8:12" ht="15.6" x14ac:dyDescent="0.25">
      <c r="H20"/>
      <c r="I20"/>
      <c r="J20"/>
      <c r="K20"/>
      <c r="L20"/>
    </row>
    <row r="21" spans="8:12" ht="15.6" x14ac:dyDescent="0.25">
      <c r="H21"/>
      <c r="I21"/>
      <c r="J21"/>
      <c r="K21"/>
      <c r="L21"/>
    </row>
  </sheetData>
  <phoneticPr fontId="20" type="noConversion"/>
  <dataValidations count="2">
    <dataValidation type="list" allowBlank="1" showErrorMessage="1" sqref="I2 I3 I4 I5 I6 I7 I8 I9 I10" xr:uid="{00000000-0002-0000-0900-000000000000}">
      <formula1>"T,T+1Q,T+2Q,T+3Q,T+4Q,NS"</formula1>
    </dataValidation>
    <dataValidation type="list" allowBlank="1" showErrorMessage="1" sqref="I11 I12:I13" xr:uid="{00000000-0002-0000-0900-000001000000}">
      <formula1>"T,T+1Q,T+2Q,T+3Q,T+4Q,NS,NA"</formula1>
    </dataValidation>
  </dataValidations>
  <pageMargins left="0.74791666666666701" right="0.74791666666666701" top="0.98402777777777795" bottom="0.98402777777777795" header="0.51180555555555596" footer="0.51180555555555596"/>
  <pageSetup orientation="portrait"/>
  <headerFooter alignWithMargins="0">
    <oddHeader>&amp;L&amp;G&amp;C&amp;F&amp;RSecurity Level</oddHeader>
    <oddFooter>&amp;L&amp;D&amp;CHuawei Proprietary - Restricted Distribution&amp;RPage&amp;Pof&amp;N</oddFooter>
  </headerFooter>
  <legacyDrawingHF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L24"/>
  <sheetViews>
    <sheetView workbookViewId="0">
      <selection activeCell="C5" sqref="C2:C5"/>
    </sheetView>
  </sheetViews>
  <sheetFormatPr defaultColWidth="8.8984375" defaultRowHeight="12" x14ac:dyDescent="0.15"/>
  <cols>
    <col min="1" max="1" width="7.8984375" style="5" customWidth="1"/>
    <col min="2" max="2" width="6.8984375" style="5" customWidth="1"/>
    <col min="3" max="3" width="19" style="5" customWidth="1"/>
    <col min="4" max="4" width="12.5" style="5" customWidth="1"/>
    <col min="5" max="5" width="59.09765625" style="5" customWidth="1"/>
    <col min="6" max="6" width="9.59765625" style="5" customWidth="1"/>
    <col min="7" max="7" width="5.09765625" style="5" customWidth="1"/>
    <col min="8" max="8" width="31.09765625" style="5" customWidth="1"/>
    <col min="9" max="9" width="8.8984375" style="6"/>
    <col min="10" max="16384" width="8.8984375" style="5"/>
  </cols>
  <sheetData>
    <row r="1" spans="1:12" x14ac:dyDescent="0.15">
      <c r="A1" s="13" t="s">
        <v>151</v>
      </c>
      <c r="B1" s="13" t="s">
        <v>152</v>
      </c>
      <c r="C1" s="13" t="s">
        <v>153</v>
      </c>
      <c r="D1" s="13" t="s">
        <v>154</v>
      </c>
      <c r="E1" s="13" t="s">
        <v>155</v>
      </c>
      <c r="F1" s="14" t="s">
        <v>156</v>
      </c>
      <c r="G1" s="13" t="s">
        <v>157</v>
      </c>
      <c r="H1" s="13" t="s">
        <v>158</v>
      </c>
      <c r="I1" s="10" t="s">
        <v>159</v>
      </c>
    </row>
    <row r="2" spans="1:12" ht="72" x14ac:dyDescent="0.15">
      <c r="A2" s="15" t="s">
        <v>367</v>
      </c>
      <c r="B2" s="9" t="s">
        <v>161</v>
      </c>
      <c r="C2" s="16" t="s">
        <v>162</v>
      </c>
      <c r="D2" s="16" t="s">
        <v>163</v>
      </c>
      <c r="E2" s="16" t="s">
        <v>211</v>
      </c>
      <c r="F2" s="16" t="s">
        <v>165</v>
      </c>
      <c r="G2" s="9" t="s">
        <v>368</v>
      </c>
      <c r="H2" s="17" t="s">
        <v>369</v>
      </c>
      <c r="I2" s="11"/>
    </row>
    <row r="3" spans="1:12" x14ac:dyDescent="0.15">
      <c r="A3" s="15" t="s">
        <v>370</v>
      </c>
      <c r="B3" s="9" t="s">
        <v>161</v>
      </c>
      <c r="C3" s="16" t="s">
        <v>168</v>
      </c>
      <c r="D3" s="16" t="s">
        <v>169</v>
      </c>
      <c r="E3" s="16" t="s">
        <v>214</v>
      </c>
      <c r="F3" s="16" t="s">
        <v>165</v>
      </c>
      <c r="G3" s="9" t="s">
        <v>368</v>
      </c>
      <c r="H3" s="18" t="s">
        <v>166</v>
      </c>
      <c r="I3" s="11"/>
    </row>
    <row r="4" spans="1:12" ht="24" x14ac:dyDescent="0.15">
      <c r="A4" s="15" t="s">
        <v>371</v>
      </c>
      <c r="B4" s="9" t="s">
        <v>161</v>
      </c>
      <c r="C4" s="22" t="s">
        <v>372</v>
      </c>
      <c r="D4" s="16" t="s">
        <v>373</v>
      </c>
      <c r="E4" s="16" t="s">
        <v>374</v>
      </c>
      <c r="F4" s="16" t="s">
        <v>182</v>
      </c>
      <c r="G4" s="23" t="s">
        <v>368</v>
      </c>
      <c r="H4" s="24" t="s">
        <v>375</v>
      </c>
      <c r="I4" s="11"/>
    </row>
    <row r="5" spans="1:12" ht="180" x14ac:dyDescent="0.15">
      <c r="A5" s="15" t="s">
        <v>376</v>
      </c>
      <c r="B5" s="9" t="s">
        <v>161</v>
      </c>
      <c r="C5" s="22" t="s">
        <v>377</v>
      </c>
      <c r="D5" s="16" t="s">
        <v>378</v>
      </c>
      <c r="E5" s="16" t="s">
        <v>379</v>
      </c>
      <c r="F5" s="16" t="s">
        <v>263</v>
      </c>
      <c r="G5" s="23" t="s">
        <v>368</v>
      </c>
      <c r="H5" s="7" t="s">
        <v>375</v>
      </c>
      <c r="I5" s="11"/>
    </row>
    <row r="6" spans="1:12" ht="15.6" x14ac:dyDescent="0.25">
      <c r="H6"/>
      <c r="I6"/>
      <c r="J6"/>
      <c r="K6"/>
      <c r="L6"/>
    </row>
    <row r="7" spans="1:12" ht="15.6" x14ac:dyDescent="0.25">
      <c r="H7"/>
      <c r="I7"/>
      <c r="J7"/>
      <c r="K7"/>
      <c r="L7"/>
    </row>
    <row r="8" spans="1:12" ht="15.6" x14ac:dyDescent="0.25">
      <c r="H8"/>
      <c r="I8"/>
      <c r="J8"/>
      <c r="K8"/>
      <c r="L8"/>
    </row>
    <row r="9" spans="1:12" ht="15.6" x14ac:dyDescent="0.25">
      <c r="H9"/>
      <c r="I9"/>
      <c r="J9"/>
      <c r="K9"/>
      <c r="L9"/>
    </row>
    <row r="10" spans="1:12" ht="15.6" x14ac:dyDescent="0.25">
      <c r="H10"/>
      <c r="I10"/>
      <c r="J10"/>
      <c r="K10"/>
      <c r="L10"/>
    </row>
    <row r="11" spans="1:12" ht="15.6" x14ac:dyDescent="0.25">
      <c r="H11"/>
      <c r="I11"/>
      <c r="J11"/>
      <c r="K11"/>
      <c r="L11"/>
    </row>
    <row r="12" spans="1:12" ht="15.6" x14ac:dyDescent="0.25">
      <c r="H12"/>
      <c r="I12"/>
      <c r="J12"/>
      <c r="K12"/>
      <c r="L12"/>
    </row>
    <row r="13" spans="1:12" ht="15.6" x14ac:dyDescent="0.25">
      <c r="H13"/>
      <c r="I13"/>
      <c r="J13"/>
      <c r="K13"/>
      <c r="L13"/>
    </row>
    <row r="14" spans="1:12" ht="15.6" x14ac:dyDescent="0.25">
      <c r="H14"/>
      <c r="I14"/>
      <c r="J14"/>
      <c r="K14"/>
      <c r="L14"/>
    </row>
    <row r="15" spans="1:12" ht="15.6" x14ac:dyDescent="0.25">
      <c r="H15"/>
      <c r="I15"/>
      <c r="J15"/>
      <c r="K15"/>
      <c r="L15"/>
    </row>
    <row r="16" spans="1:12" ht="15.6" x14ac:dyDescent="0.25">
      <c r="H16"/>
      <c r="I16"/>
      <c r="J16"/>
      <c r="K16"/>
      <c r="L16"/>
    </row>
    <row r="17" spans="8:12" ht="15.6" x14ac:dyDescent="0.25">
      <c r="H17"/>
      <c r="I17"/>
      <c r="J17"/>
      <c r="K17"/>
      <c r="L17"/>
    </row>
    <row r="18" spans="8:12" ht="15.6" x14ac:dyDescent="0.25">
      <c r="H18"/>
      <c r="I18"/>
      <c r="J18"/>
      <c r="K18"/>
      <c r="L18"/>
    </row>
    <row r="19" spans="8:12" ht="15.6" x14ac:dyDescent="0.25">
      <c r="H19"/>
      <c r="I19"/>
      <c r="J19"/>
      <c r="K19"/>
      <c r="L19"/>
    </row>
    <row r="20" spans="8:12" ht="15.6" x14ac:dyDescent="0.25">
      <c r="H20"/>
      <c r="I20"/>
      <c r="J20"/>
      <c r="K20"/>
      <c r="L20"/>
    </row>
    <row r="21" spans="8:12" ht="15.6" x14ac:dyDescent="0.25">
      <c r="H21"/>
      <c r="I21"/>
      <c r="J21"/>
      <c r="K21"/>
      <c r="L21"/>
    </row>
    <row r="22" spans="8:12" ht="15.6" x14ac:dyDescent="0.25">
      <c r="H22"/>
      <c r="I22"/>
      <c r="J22"/>
      <c r="K22"/>
      <c r="L22"/>
    </row>
    <row r="23" spans="8:12" ht="15.6" x14ac:dyDescent="0.25">
      <c r="H23"/>
      <c r="I23"/>
      <c r="J23"/>
      <c r="K23"/>
      <c r="L23"/>
    </row>
    <row r="24" spans="8:12" ht="15.6" x14ac:dyDescent="0.25">
      <c r="H24"/>
      <c r="I24"/>
      <c r="J24"/>
      <c r="K24"/>
      <c r="L24"/>
    </row>
  </sheetData>
  <phoneticPr fontId="20" type="noConversion"/>
  <dataValidations count="2">
    <dataValidation type="list" allowBlank="1" showErrorMessage="1" sqref="I2 I3 I4 I5 I6 I7 I8 I9 I10" xr:uid="{00000000-0002-0000-0A00-000000000000}">
      <formula1>"T,T+1Q,T+2Q,T+3Q,T+4Q,NS"</formula1>
    </dataValidation>
    <dataValidation type="list" allowBlank="1" showErrorMessage="1" sqref="I11 I12:I13" xr:uid="{00000000-0002-0000-0A00-000001000000}">
      <formula1>"T,T+1Q,T+2Q,T+3Q,T+4Q,NS,NA"</formula1>
    </dataValidation>
  </dataValidations>
  <pageMargins left="0.74791666666666701" right="0.74791666666666701" top="0.98402777777777795" bottom="0.98402777777777795" header="0.51180555555555596" footer="0.51180555555555596"/>
  <pageSetup paperSize="9" orientation="portrait"/>
  <headerFooter alignWithMargins="0">
    <oddHeader>&amp;L&amp;G&amp;C&amp;F&amp;R文档密级</oddHeader>
    <oddFooter>&amp;L&amp;D&amp;C华为保密信息,未经授权禁止扩散&amp;R第&amp;P页，共&amp;N页</oddFooter>
  </headerFooter>
  <legacyDrawingHF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K20"/>
  <sheetViews>
    <sheetView workbookViewId="0">
      <selection activeCell="C5" sqref="C2:C5"/>
    </sheetView>
  </sheetViews>
  <sheetFormatPr defaultColWidth="8.69921875" defaultRowHeight="12" x14ac:dyDescent="0.15"/>
  <cols>
    <col min="1" max="3" width="8.69921875" style="12"/>
    <col min="4" max="4" width="12.5" style="12" customWidth="1"/>
    <col min="5" max="5" width="57.19921875" style="12" customWidth="1"/>
    <col min="6" max="6" width="8.69921875" style="12"/>
    <col min="7" max="7" width="12.69921875" style="12" customWidth="1"/>
    <col min="8" max="8" width="29.69921875" style="12" customWidth="1"/>
    <col min="9" max="9" width="8.8984375" style="6"/>
    <col min="10" max="16384" width="8.69921875" style="12"/>
  </cols>
  <sheetData>
    <row r="1" spans="1:11" x14ac:dyDescent="0.15">
      <c r="A1" s="13" t="s">
        <v>151</v>
      </c>
      <c r="B1" s="13" t="s">
        <v>152</v>
      </c>
      <c r="C1" s="13" t="s">
        <v>153</v>
      </c>
      <c r="D1" s="13" t="s">
        <v>154</v>
      </c>
      <c r="E1" s="13" t="s">
        <v>155</v>
      </c>
      <c r="F1" s="14" t="s">
        <v>156</v>
      </c>
      <c r="G1" s="13" t="s">
        <v>157</v>
      </c>
      <c r="H1" s="13" t="s">
        <v>158</v>
      </c>
      <c r="I1" s="10" t="s">
        <v>159</v>
      </c>
    </row>
    <row r="2" spans="1:11" ht="72" x14ac:dyDescent="0.15">
      <c r="A2" s="15" t="s">
        <v>380</v>
      </c>
      <c r="B2" s="9" t="s">
        <v>161</v>
      </c>
      <c r="C2" s="16" t="s">
        <v>162</v>
      </c>
      <c r="D2" s="16" t="s">
        <v>163</v>
      </c>
      <c r="E2" s="16" t="s">
        <v>211</v>
      </c>
      <c r="F2" s="16" t="s">
        <v>165</v>
      </c>
      <c r="G2" s="9" t="s">
        <v>368</v>
      </c>
      <c r="H2" s="17" t="s">
        <v>381</v>
      </c>
      <c r="I2" s="11"/>
    </row>
    <row r="3" spans="1:11" ht="24" x14ac:dyDescent="0.15">
      <c r="A3" s="15" t="s">
        <v>382</v>
      </c>
      <c r="B3" s="9" t="s">
        <v>161</v>
      </c>
      <c r="C3" s="16" t="s">
        <v>168</v>
      </c>
      <c r="D3" s="16" t="s">
        <v>169</v>
      </c>
      <c r="E3" s="16" t="s">
        <v>214</v>
      </c>
      <c r="F3" s="16" t="s">
        <v>165</v>
      </c>
      <c r="G3" s="9" t="s">
        <v>368</v>
      </c>
      <c r="H3" s="18" t="s">
        <v>166</v>
      </c>
      <c r="I3" s="11"/>
    </row>
    <row r="4" spans="1:11" ht="24" x14ac:dyDescent="0.15">
      <c r="A4" s="15" t="s">
        <v>383</v>
      </c>
      <c r="B4" s="9" t="s">
        <v>161</v>
      </c>
      <c r="C4" s="19" t="s">
        <v>372</v>
      </c>
      <c r="D4" s="16" t="s">
        <v>373</v>
      </c>
      <c r="E4" s="16" t="s">
        <v>374</v>
      </c>
      <c r="F4" s="16" t="s">
        <v>182</v>
      </c>
      <c r="G4" s="20" t="s">
        <v>368</v>
      </c>
      <c r="H4" s="21" t="s">
        <v>375</v>
      </c>
      <c r="I4" s="11"/>
    </row>
    <row r="5" spans="1:11" ht="180" x14ac:dyDescent="0.15">
      <c r="A5" s="15" t="s">
        <v>384</v>
      </c>
      <c r="B5" s="9" t="s">
        <v>161</v>
      </c>
      <c r="C5" s="19" t="s">
        <v>377</v>
      </c>
      <c r="D5" s="16" t="s">
        <v>378</v>
      </c>
      <c r="E5" s="16" t="s">
        <v>379</v>
      </c>
      <c r="F5" s="16" t="s">
        <v>263</v>
      </c>
      <c r="G5" s="20" t="s">
        <v>368</v>
      </c>
      <c r="H5" s="16" t="s">
        <v>375</v>
      </c>
      <c r="I5" s="11"/>
    </row>
    <row r="6" spans="1:11" ht="15.6" x14ac:dyDescent="0.25">
      <c r="H6"/>
      <c r="I6"/>
      <c r="J6"/>
      <c r="K6"/>
    </row>
    <row r="7" spans="1:11" ht="15.6" x14ac:dyDescent="0.25">
      <c r="H7"/>
      <c r="I7"/>
      <c r="J7"/>
      <c r="K7"/>
    </row>
    <row r="8" spans="1:11" ht="15.6" x14ac:dyDescent="0.25">
      <c r="H8"/>
      <c r="I8"/>
      <c r="J8"/>
      <c r="K8"/>
    </row>
    <row r="9" spans="1:11" ht="15.6" x14ac:dyDescent="0.25">
      <c r="H9"/>
      <c r="I9"/>
      <c r="J9"/>
      <c r="K9"/>
    </row>
    <row r="10" spans="1:11" ht="15.6" x14ac:dyDescent="0.25">
      <c r="H10"/>
      <c r="I10"/>
      <c r="J10"/>
      <c r="K10"/>
    </row>
    <row r="11" spans="1:11" ht="15.6" x14ac:dyDescent="0.25">
      <c r="H11"/>
      <c r="I11"/>
      <c r="J11"/>
      <c r="K11"/>
    </row>
    <row r="12" spans="1:11" ht="15.6" x14ac:dyDescent="0.25">
      <c r="H12"/>
      <c r="I12"/>
      <c r="J12"/>
      <c r="K12"/>
    </row>
    <row r="13" spans="1:11" ht="15.6" x14ac:dyDescent="0.25">
      <c r="H13"/>
      <c r="I13"/>
      <c r="J13"/>
      <c r="K13"/>
    </row>
    <row r="14" spans="1:11" ht="15.6" x14ac:dyDescent="0.25">
      <c r="H14"/>
      <c r="I14"/>
      <c r="J14"/>
      <c r="K14"/>
    </row>
    <row r="15" spans="1:11" ht="15.6" x14ac:dyDescent="0.25">
      <c r="H15"/>
      <c r="I15"/>
      <c r="J15"/>
      <c r="K15"/>
    </row>
    <row r="16" spans="1:11" ht="15.6" x14ac:dyDescent="0.25">
      <c r="H16"/>
      <c r="I16"/>
      <c r="J16"/>
      <c r="K16"/>
    </row>
    <row r="17" spans="8:11" ht="15.6" x14ac:dyDescent="0.25">
      <c r="H17"/>
      <c r="I17"/>
      <c r="J17"/>
      <c r="K17"/>
    </row>
    <row r="18" spans="8:11" ht="15.6" x14ac:dyDescent="0.25">
      <c r="H18"/>
      <c r="I18"/>
      <c r="J18"/>
      <c r="K18"/>
    </row>
    <row r="19" spans="8:11" ht="15.6" x14ac:dyDescent="0.25">
      <c r="H19"/>
      <c r="I19"/>
      <c r="J19"/>
      <c r="K19"/>
    </row>
    <row r="20" spans="8:11" ht="15.6" x14ac:dyDescent="0.25">
      <c r="H20"/>
      <c r="I20"/>
      <c r="J20"/>
      <c r="K20"/>
    </row>
  </sheetData>
  <phoneticPr fontId="20" type="noConversion"/>
  <dataValidations count="2">
    <dataValidation type="list" allowBlank="1" showErrorMessage="1" sqref="I2 I3 I4 I5 I6 I7 I8 I9 I10" xr:uid="{00000000-0002-0000-0B00-000000000000}">
      <formula1>"T,T+1Q,T+2Q,T+3Q,T+4Q,NS"</formula1>
    </dataValidation>
    <dataValidation type="list" allowBlank="1" showErrorMessage="1" sqref="I11 I12:I13" xr:uid="{00000000-0002-0000-0B00-000001000000}">
      <formula1>"T,T+1Q,T+2Q,T+3Q,T+4Q,NS,NA"</formula1>
    </dataValidation>
  </dataValidations>
  <pageMargins left="0.74791666666666701" right="0.74791666666666701" top="0.98402777777777795" bottom="0.98402777777777795" header="0.51180555555555596" footer="0.51180555555555596"/>
  <pageSetup orientation="portrait"/>
  <headerFooter alignWithMargins="0">
    <oddHeader>&amp;L&amp;G&amp;C&amp;F&amp;RSecurity Level</oddHeader>
    <oddFooter>&amp;L&amp;D&amp;CHuawei Proprietary - Restricted Distribution&amp;RPage&amp;Pof&amp;N</oddFooter>
  </headerFooter>
  <legacyDrawingHF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:I23"/>
  <sheetViews>
    <sheetView workbookViewId="0">
      <selection activeCell="C7" sqref="C2:C7"/>
    </sheetView>
  </sheetViews>
  <sheetFormatPr defaultColWidth="9" defaultRowHeight="15.6" x14ac:dyDescent="0.25"/>
  <cols>
    <col min="1" max="2" width="9" style="96"/>
    <col min="3" max="4" width="14.8984375" style="96" customWidth="1"/>
    <col min="5" max="5" width="43.09765625" style="108" customWidth="1"/>
    <col min="6" max="7" width="9" style="96"/>
    <col min="8" max="8" width="19.19921875" style="96" customWidth="1"/>
    <col min="9" max="9" width="8.8984375" style="109"/>
    <col min="10" max="16384" width="9" style="96"/>
  </cols>
  <sheetData>
    <row r="1" spans="1:9" x14ac:dyDescent="0.25">
      <c r="A1" s="92" t="s">
        <v>151</v>
      </c>
      <c r="B1" s="92" t="s">
        <v>152</v>
      </c>
      <c r="C1" s="93" t="s">
        <v>153</v>
      </c>
      <c r="D1" s="94" t="s">
        <v>154</v>
      </c>
      <c r="E1" s="93" t="s">
        <v>155</v>
      </c>
      <c r="F1" s="92" t="s">
        <v>156</v>
      </c>
      <c r="G1" s="94" t="s">
        <v>157</v>
      </c>
      <c r="H1" s="93" t="s">
        <v>158</v>
      </c>
      <c r="I1" s="95" t="s">
        <v>159</v>
      </c>
    </row>
    <row r="2" spans="1:9" x14ac:dyDescent="0.25">
      <c r="A2" s="97" t="s">
        <v>385</v>
      </c>
      <c r="B2" s="97" t="s">
        <v>202</v>
      </c>
      <c r="C2" s="98" t="s">
        <v>162</v>
      </c>
      <c r="D2" s="98" t="s">
        <v>163</v>
      </c>
      <c r="E2" s="99" t="s">
        <v>386</v>
      </c>
      <c r="F2" s="100" t="s">
        <v>165</v>
      </c>
      <c r="G2" s="101"/>
      <c r="H2" s="102" t="s">
        <v>166</v>
      </c>
      <c r="I2" s="103"/>
    </row>
    <row r="3" spans="1:9" x14ac:dyDescent="0.25">
      <c r="A3" s="97" t="s">
        <v>387</v>
      </c>
      <c r="B3" s="97" t="s">
        <v>202</v>
      </c>
      <c r="C3" s="98" t="s">
        <v>168</v>
      </c>
      <c r="D3" s="98" t="s">
        <v>169</v>
      </c>
      <c r="E3" s="99" t="s">
        <v>345</v>
      </c>
      <c r="F3" s="100" t="s">
        <v>165</v>
      </c>
      <c r="G3" s="101"/>
      <c r="H3" s="102" t="s">
        <v>166</v>
      </c>
      <c r="I3" s="103"/>
    </row>
    <row r="4" spans="1:9" ht="24" x14ac:dyDescent="0.25">
      <c r="A4" s="97" t="s">
        <v>388</v>
      </c>
      <c r="B4" s="97" t="s">
        <v>202</v>
      </c>
      <c r="C4" s="104" t="s">
        <v>193</v>
      </c>
      <c r="D4" s="99" t="s">
        <v>194</v>
      </c>
      <c r="E4" s="99" t="s">
        <v>195</v>
      </c>
      <c r="F4" s="105" t="s">
        <v>196</v>
      </c>
      <c r="G4" s="102"/>
      <c r="H4" s="106" t="s">
        <v>348</v>
      </c>
      <c r="I4" s="103"/>
    </row>
    <row r="5" spans="1:9" ht="24" x14ac:dyDescent="0.25">
      <c r="A5" s="97" t="s">
        <v>389</v>
      </c>
      <c r="B5" s="97" t="s">
        <v>202</v>
      </c>
      <c r="C5" s="104" t="s">
        <v>198</v>
      </c>
      <c r="D5" s="99" t="s">
        <v>199</v>
      </c>
      <c r="E5" s="99" t="s">
        <v>200</v>
      </c>
      <c r="F5" s="105" t="s">
        <v>196</v>
      </c>
      <c r="G5" s="102"/>
      <c r="H5" s="106" t="s">
        <v>348</v>
      </c>
      <c r="I5" s="103"/>
    </row>
    <row r="6" spans="1:9" x14ac:dyDescent="0.25">
      <c r="A6" s="97" t="s">
        <v>390</v>
      </c>
      <c r="B6" s="97" t="s">
        <v>202</v>
      </c>
      <c r="C6" s="99" t="s">
        <v>352</v>
      </c>
      <c r="D6" s="99" t="s">
        <v>353</v>
      </c>
      <c r="E6" s="99" t="s">
        <v>354</v>
      </c>
      <c r="F6" s="100" t="s">
        <v>165</v>
      </c>
      <c r="G6" s="101"/>
      <c r="H6" s="107"/>
      <c r="I6" s="103"/>
    </row>
    <row r="7" spans="1:9" ht="24" x14ac:dyDescent="0.25">
      <c r="A7" s="97" t="s">
        <v>391</v>
      </c>
      <c r="B7" s="97" t="s">
        <v>202</v>
      </c>
      <c r="C7" s="101" t="s">
        <v>392</v>
      </c>
      <c r="D7" s="99" t="s">
        <v>393</v>
      </c>
      <c r="E7" s="99" t="s">
        <v>394</v>
      </c>
      <c r="F7" s="105" t="s">
        <v>165</v>
      </c>
      <c r="G7" s="99"/>
      <c r="H7" s="99"/>
      <c r="I7" s="103"/>
    </row>
    <row r="8" spans="1:9" x14ac:dyDescent="0.25">
      <c r="I8" s="96"/>
    </row>
    <row r="9" spans="1:9" x14ac:dyDescent="0.25">
      <c r="I9" s="96"/>
    </row>
    <row r="10" spans="1:9" x14ac:dyDescent="0.25">
      <c r="I10" s="96"/>
    </row>
    <row r="11" spans="1:9" x14ac:dyDescent="0.25">
      <c r="I11" s="96"/>
    </row>
    <row r="12" spans="1:9" x14ac:dyDescent="0.25">
      <c r="I12" s="96"/>
    </row>
    <row r="13" spans="1:9" x14ac:dyDescent="0.25">
      <c r="I13" s="96"/>
    </row>
    <row r="14" spans="1:9" x14ac:dyDescent="0.25">
      <c r="I14" s="96"/>
    </row>
    <row r="15" spans="1:9" x14ac:dyDescent="0.25">
      <c r="I15" s="96"/>
    </row>
    <row r="16" spans="1:9" x14ac:dyDescent="0.25">
      <c r="I16" s="96"/>
    </row>
    <row r="17" spans="9:9" x14ac:dyDescent="0.25">
      <c r="I17" s="96"/>
    </row>
    <row r="18" spans="9:9" x14ac:dyDescent="0.25">
      <c r="I18" s="96"/>
    </row>
    <row r="19" spans="9:9" x14ac:dyDescent="0.25">
      <c r="I19" s="96"/>
    </row>
    <row r="20" spans="9:9" x14ac:dyDescent="0.25">
      <c r="I20" s="96"/>
    </row>
    <row r="21" spans="9:9" x14ac:dyDescent="0.25">
      <c r="I21" s="96"/>
    </row>
    <row r="22" spans="9:9" x14ac:dyDescent="0.25">
      <c r="I22" s="96"/>
    </row>
    <row r="23" spans="9:9" x14ac:dyDescent="0.25">
      <c r="I23" s="96"/>
    </row>
  </sheetData>
  <phoneticPr fontId="20" type="noConversion"/>
  <dataValidations count="2">
    <dataValidation type="list" allowBlank="1" showErrorMessage="1" sqref="I2 I3 I4 I5 I6 I7 I8 I9 I10" xr:uid="{00000000-0002-0000-0C00-000000000000}">
      <formula1>"T,T+1Q,T+2Q,T+3Q,T+4Q,NS"</formula1>
    </dataValidation>
    <dataValidation type="list" allowBlank="1" showErrorMessage="1" sqref="I11 I12:I13" xr:uid="{00000000-0002-0000-0C00-000001000000}">
      <formula1>"T,T+1Q,T+2Q,T+3Q,T+4Q,NS,NA"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I21"/>
  <sheetViews>
    <sheetView workbookViewId="0">
      <selection activeCell="C7" sqref="C2:C7"/>
    </sheetView>
  </sheetViews>
  <sheetFormatPr defaultColWidth="9" defaultRowHeight="15.6" x14ac:dyDescent="0.25"/>
  <cols>
    <col min="1" max="2" width="9" style="96"/>
    <col min="3" max="3" width="18.19921875" style="96" customWidth="1"/>
    <col min="4" max="4" width="9" style="96"/>
    <col min="5" max="5" width="58.19921875" style="96" customWidth="1"/>
    <col min="6" max="7" width="9" style="96"/>
    <col min="8" max="8" width="22.5" style="96" customWidth="1"/>
    <col min="9" max="9" width="8.8984375" style="109"/>
    <col min="10" max="16384" width="9" style="96"/>
  </cols>
  <sheetData>
    <row r="1" spans="1:9" x14ac:dyDescent="0.25">
      <c r="A1" s="92" t="s">
        <v>151</v>
      </c>
      <c r="B1" s="92" t="s">
        <v>152</v>
      </c>
      <c r="C1" s="92" t="s">
        <v>153</v>
      </c>
      <c r="D1" s="110" t="s">
        <v>154</v>
      </c>
      <c r="E1" s="110" t="s">
        <v>155</v>
      </c>
      <c r="F1" s="111" t="s">
        <v>156</v>
      </c>
      <c r="G1" s="110" t="s">
        <v>157</v>
      </c>
      <c r="H1" s="92" t="s">
        <v>158</v>
      </c>
      <c r="I1" s="95" t="s">
        <v>159</v>
      </c>
    </row>
    <row r="2" spans="1:9" x14ac:dyDescent="0.25">
      <c r="A2" s="97" t="s">
        <v>395</v>
      </c>
      <c r="B2" s="97" t="s">
        <v>202</v>
      </c>
      <c r="C2" s="112" t="s">
        <v>162</v>
      </c>
      <c r="D2" s="112" t="s">
        <v>163</v>
      </c>
      <c r="E2" s="112" t="s">
        <v>211</v>
      </c>
      <c r="F2" s="113" t="s">
        <v>165</v>
      </c>
      <c r="G2" s="114"/>
      <c r="H2" s="114" t="s">
        <v>166</v>
      </c>
      <c r="I2" s="103"/>
    </row>
    <row r="3" spans="1:9" x14ac:dyDescent="0.25">
      <c r="A3" s="97" t="s">
        <v>396</v>
      </c>
      <c r="B3" s="97" t="s">
        <v>202</v>
      </c>
      <c r="C3" s="113" t="s">
        <v>168</v>
      </c>
      <c r="D3" s="113" t="s">
        <v>169</v>
      </c>
      <c r="E3" s="112" t="s">
        <v>345</v>
      </c>
      <c r="F3" s="113" t="s">
        <v>165</v>
      </c>
      <c r="G3" s="97" t="s">
        <v>368</v>
      </c>
      <c r="H3" s="114" t="s">
        <v>166</v>
      </c>
      <c r="I3" s="103"/>
    </row>
    <row r="4" spans="1:9" x14ac:dyDescent="0.25">
      <c r="A4" s="97" t="s">
        <v>397</v>
      </c>
      <c r="B4" s="97" t="s">
        <v>202</v>
      </c>
      <c r="C4" s="112" t="s">
        <v>193</v>
      </c>
      <c r="D4" s="112" t="s">
        <v>194</v>
      </c>
      <c r="E4" s="113" t="s">
        <v>347</v>
      </c>
      <c r="F4" s="113" t="s">
        <v>196</v>
      </c>
      <c r="G4" s="114"/>
      <c r="H4" s="114" t="s">
        <v>348</v>
      </c>
      <c r="I4" s="103"/>
    </row>
    <row r="5" spans="1:9" x14ac:dyDescent="0.25">
      <c r="A5" s="97" t="s">
        <v>398</v>
      </c>
      <c r="B5" s="97" t="s">
        <v>202</v>
      </c>
      <c r="C5" s="112" t="s">
        <v>198</v>
      </c>
      <c r="D5" s="112" t="s">
        <v>199</v>
      </c>
      <c r="E5" s="113" t="s">
        <v>487</v>
      </c>
      <c r="F5" s="113" t="s">
        <v>196</v>
      </c>
      <c r="G5" s="114"/>
      <c r="H5" s="114" t="s">
        <v>348</v>
      </c>
      <c r="I5" s="103"/>
    </row>
    <row r="6" spans="1:9" ht="24" x14ac:dyDescent="0.25">
      <c r="A6" s="97" t="s">
        <v>399</v>
      </c>
      <c r="B6" s="97" t="s">
        <v>202</v>
      </c>
      <c r="C6" s="112" t="s">
        <v>352</v>
      </c>
      <c r="D6" s="112" t="s">
        <v>353</v>
      </c>
      <c r="E6" s="112" t="s">
        <v>354</v>
      </c>
      <c r="F6" s="113" t="s">
        <v>165</v>
      </c>
      <c r="G6" s="101"/>
      <c r="H6" s="107"/>
      <c r="I6" s="103"/>
    </row>
    <row r="7" spans="1:9" ht="24" x14ac:dyDescent="0.25">
      <c r="A7" s="97" t="s">
        <v>400</v>
      </c>
      <c r="B7" s="97" t="s">
        <v>202</v>
      </c>
      <c r="C7" s="101" t="s">
        <v>392</v>
      </c>
      <c r="D7" s="112" t="s">
        <v>401</v>
      </c>
      <c r="E7" s="112" t="s">
        <v>402</v>
      </c>
      <c r="F7" s="115" t="s">
        <v>165</v>
      </c>
      <c r="G7" s="114"/>
      <c r="H7" s="114"/>
      <c r="I7" s="103"/>
    </row>
    <row r="8" spans="1:9" x14ac:dyDescent="0.25">
      <c r="I8" s="96"/>
    </row>
    <row r="9" spans="1:9" x14ac:dyDescent="0.25">
      <c r="I9" s="96"/>
    </row>
    <row r="10" spans="1:9" x14ac:dyDescent="0.25">
      <c r="I10" s="96"/>
    </row>
    <row r="11" spans="1:9" x14ac:dyDescent="0.25">
      <c r="I11" s="96"/>
    </row>
    <row r="12" spans="1:9" x14ac:dyDescent="0.25">
      <c r="I12" s="96"/>
    </row>
    <row r="13" spans="1:9" x14ac:dyDescent="0.25">
      <c r="I13" s="96"/>
    </row>
    <row r="14" spans="1:9" x14ac:dyDescent="0.25">
      <c r="I14" s="96"/>
    </row>
    <row r="15" spans="1:9" x14ac:dyDescent="0.25">
      <c r="I15" s="96"/>
    </row>
    <row r="16" spans="1:9" x14ac:dyDescent="0.25">
      <c r="I16" s="96"/>
    </row>
    <row r="17" spans="9:9" x14ac:dyDescent="0.25">
      <c r="I17" s="96"/>
    </row>
    <row r="18" spans="9:9" x14ac:dyDescent="0.25">
      <c r="I18" s="96"/>
    </row>
    <row r="19" spans="9:9" x14ac:dyDescent="0.25">
      <c r="I19" s="96"/>
    </row>
    <row r="20" spans="9:9" x14ac:dyDescent="0.25">
      <c r="I20" s="96"/>
    </row>
    <row r="21" spans="9:9" x14ac:dyDescent="0.25">
      <c r="I21" s="96"/>
    </row>
  </sheetData>
  <phoneticPr fontId="20" type="noConversion"/>
  <dataValidations count="2">
    <dataValidation type="list" allowBlank="1" showErrorMessage="1" sqref="I2 I3 I4 I5 I6 I7 I8 I9 I10" xr:uid="{00000000-0002-0000-0D00-000000000000}">
      <formula1>"T,T+1Q,T+2Q,T+3Q,T+4Q,NS"</formula1>
    </dataValidation>
    <dataValidation type="list" allowBlank="1" showErrorMessage="1" sqref="I11 I12:I13" xr:uid="{00000000-0002-0000-0D00-000001000000}">
      <formula1>"T,T+1Q,T+2Q,T+3Q,T+4Q,NS,NA"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I17"/>
  <sheetViews>
    <sheetView workbookViewId="0">
      <selection activeCell="C7" sqref="C2:C7"/>
    </sheetView>
  </sheetViews>
  <sheetFormatPr defaultColWidth="9" defaultRowHeight="15.6" x14ac:dyDescent="0.25"/>
  <cols>
    <col min="1" max="2" width="9" style="96"/>
    <col min="3" max="3" width="21.59765625" style="96" customWidth="1"/>
    <col min="4" max="4" width="9" style="96"/>
    <col min="5" max="5" width="50.5" style="96" customWidth="1"/>
    <col min="6" max="7" width="9" style="96"/>
    <col min="8" max="8" width="24.59765625" style="96" customWidth="1"/>
    <col min="9" max="9" width="8.8984375" style="109"/>
    <col min="10" max="16384" width="9" style="96"/>
  </cols>
  <sheetData>
    <row r="1" spans="1:9" x14ac:dyDescent="0.25">
      <c r="A1" s="116" t="s">
        <v>151</v>
      </c>
      <c r="B1" s="117" t="s">
        <v>152</v>
      </c>
      <c r="C1" s="116" t="s">
        <v>153</v>
      </c>
      <c r="D1" s="116" t="s">
        <v>154</v>
      </c>
      <c r="E1" s="116" t="s">
        <v>155</v>
      </c>
      <c r="F1" s="116" t="s">
        <v>156</v>
      </c>
      <c r="G1" s="116" t="s">
        <v>157</v>
      </c>
      <c r="H1" s="116" t="s">
        <v>158</v>
      </c>
      <c r="I1" s="95" t="s">
        <v>159</v>
      </c>
    </row>
    <row r="2" spans="1:9" x14ac:dyDescent="0.25">
      <c r="A2" s="118" t="s">
        <v>403</v>
      </c>
      <c r="B2" s="119" t="s">
        <v>202</v>
      </c>
      <c r="C2" s="112" t="s">
        <v>162</v>
      </c>
      <c r="D2" s="112" t="s">
        <v>163</v>
      </c>
      <c r="E2" s="112" t="s">
        <v>211</v>
      </c>
      <c r="F2" s="113" t="s">
        <v>165</v>
      </c>
      <c r="G2" s="118"/>
      <c r="H2" s="118"/>
      <c r="I2" s="103"/>
    </row>
    <row r="3" spans="1:9" x14ac:dyDescent="0.25">
      <c r="A3" s="118" t="s">
        <v>404</v>
      </c>
      <c r="B3" s="119" t="s">
        <v>202</v>
      </c>
      <c r="C3" s="113" t="s">
        <v>168</v>
      </c>
      <c r="D3" s="113" t="s">
        <v>169</v>
      </c>
      <c r="E3" s="112" t="s">
        <v>345</v>
      </c>
      <c r="F3" s="113" t="s">
        <v>165</v>
      </c>
      <c r="G3" s="120"/>
      <c r="H3" s="118"/>
      <c r="I3" s="103"/>
    </row>
    <row r="4" spans="1:9" x14ac:dyDescent="0.25">
      <c r="A4" s="118" t="s">
        <v>405</v>
      </c>
      <c r="B4" s="119" t="s">
        <v>202</v>
      </c>
      <c r="C4" s="115" t="s">
        <v>193</v>
      </c>
      <c r="D4" s="112" t="s">
        <v>194</v>
      </c>
      <c r="E4" s="112" t="s">
        <v>195</v>
      </c>
      <c r="F4" s="115" t="s">
        <v>196</v>
      </c>
      <c r="G4" s="120"/>
      <c r="H4" s="118"/>
      <c r="I4" s="103"/>
    </row>
    <row r="5" spans="1:9" x14ac:dyDescent="0.25">
      <c r="A5" s="118" t="s">
        <v>406</v>
      </c>
      <c r="B5" s="119" t="s">
        <v>202</v>
      </c>
      <c r="C5" s="115" t="s">
        <v>198</v>
      </c>
      <c r="D5" s="112" t="s">
        <v>199</v>
      </c>
      <c r="E5" s="112" t="s">
        <v>200</v>
      </c>
      <c r="F5" s="115" t="s">
        <v>196</v>
      </c>
      <c r="G5" s="118"/>
      <c r="H5" s="118"/>
      <c r="I5" s="103"/>
    </row>
    <row r="6" spans="1:9" ht="24" x14ac:dyDescent="0.25">
      <c r="A6" s="118" t="s">
        <v>407</v>
      </c>
      <c r="B6" s="119" t="s">
        <v>202</v>
      </c>
      <c r="C6" s="112" t="s">
        <v>352</v>
      </c>
      <c r="D6" s="112" t="s">
        <v>353</v>
      </c>
      <c r="E6" s="112" t="s">
        <v>354</v>
      </c>
      <c r="F6" s="121" t="s">
        <v>165</v>
      </c>
      <c r="G6" s="101"/>
      <c r="H6" s="118"/>
      <c r="I6" s="103"/>
    </row>
    <row r="7" spans="1:9" ht="24" x14ac:dyDescent="0.25">
      <c r="A7" s="118" t="s">
        <v>408</v>
      </c>
      <c r="B7" s="119" t="s">
        <v>202</v>
      </c>
      <c r="C7" s="118" t="s">
        <v>392</v>
      </c>
      <c r="D7" s="118" t="s">
        <v>409</v>
      </c>
      <c r="E7" s="112" t="s">
        <v>410</v>
      </c>
      <c r="F7" s="120" t="s">
        <v>165</v>
      </c>
      <c r="G7" s="118"/>
      <c r="H7" s="118"/>
      <c r="I7" s="103"/>
    </row>
    <row r="8" spans="1:9" x14ac:dyDescent="0.25">
      <c r="I8" s="96"/>
    </row>
    <row r="9" spans="1:9" x14ac:dyDescent="0.25">
      <c r="I9" s="96"/>
    </row>
    <row r="10" spans="1:9" x14ac:dyDescent="0.25">
      <c r="I10" s="96"/>
    </row>
    <row r="11" spans="1:9" x14ac:dyDescent="0.25">
      <c r="I11" s="96"/>
    </row>
    <row r="12" spans="1:9" x14ac:dyDescent="0.25">
      <c r="I12" s="96"/>
    </row>
    <row r="13" spans="1:9" x14ac:dyDescent="0.25">
      <c r="I13" s="96"/>
    </row>
    <row r="14" spans="1:9" x14ac:dyDescent="0.25">
      <c r="I14" s="96"/>
    </row>
    <row r="15" spans="1:9" x14ac:dyDescent="0.25">
      <c r="I15" s="96"/>
    </row>
    <row r="16" spans="1:9" x14ac:dyDescent="0.25">
      <c r="I16" s="96"/>
    </row>
    <row r="17" spans="9:9" x14ac:dyDescent="0.25">
      <c r="I17" s="96"/>
    </row>
  </sheetData>
  <phoneticPr fontId="20" type="noConversion"/>
  <dataValidations count="2">
    <dataValidation type="list" allowBlank="1" showErrorMessage="1" sqref="I2 I3 I4 I5 I6 I7 I8 I9 I10" xr:uid="{00000000-0002-0000-0E00-000000000000}">
      <formula1>"T,T+1Q,T+2Q,T+3Q,T+4Q,NS"</formula1>
    </dataValidation>
    <dataValidation type="list" allowBlank="1" showErrorMessage="1" sqref="I11 I12:I13" xr:uid="{00000000-0002-0000-0E00-000001000000}">
      <formula1>"T,T+1Q,T+2Q,T+3Q,T+4Q,NS,NA"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8"/>
  <sheetViews>
    <sheetView workbookViewId="0">
      <selection activeCell="C7" sqref="C2:C7"/>
    </sheetView>
  </sheetViews>
  <sheetFormatPr defaultColWidth="28.19921875" defaultRowHeight="13.05" customHeight="1" x14ac:dyDescent="0.25"/>
  <cols>
    <col min="1" max="1" width="7.59765625" style="96" customWidth="1"/>
    <col min="2" max="2" width="5.8984375" style="96" customWidth="1"/>
    <col min="3" max="3" width="17.19921875" style="96" customWidth="1"/>
    <col min="4" max="4" width="21.09765625" style="96" customWidth="1"/>
    <col min="5" max="5" width="57.3984375" style="96" customWidth="1"/>
    <col min="6" max="6" width="8.69921875" style="96" customWidth="1"/>
    <col min="7" max="7" width="4.8984375" style="96" customWidth="1"/>
    <col min="8" max="8" width="4.09765625" style="96" customWidth="1"/>
    <col min="9" max="9" width="8.8984375" style="109"/>
    <col min="10" max="10" width="28.19921875" style="96" customWidth="1"/>
    <col min="11" max="16384" width="28.19921875" style="96"/>
  </cols>
  <sheetData>
    <row r="1" spans="1:9" ht="13.05" customHeight="1" x14ac:dyDescent="0.25">
      <c r="A1" s="122" t="s">
        <v>151</v>
      </c>
      <c r="B1" s="122" t="s">
        <v>152</v>
      </c>
      <c r="C1" s="122" t="s">
        <v>153</v>
      </c>
      <c r="D1" s="123" t="s">
        <v>154</v>
      </c>
      <c r="E1" s="123" t="s">
        <v>155</v>
      </c>
      <c r="F1" s="122" t="s">
        <v>156</v>
      </c>
      <c r="G1" s="123" t="s">
        <v>157</v>
      </c>
      <c r="H1" s="122" t="s">
        <v>158</v>
      </c>
      <c r="I1" s="95" t="s">
        <v>159</v>
      </c>
    </row>
    <row r="2" spans="1:9" ht="13.05" customHeight="1" x14ac:dyDescent="0.25">
      <c r="A2" s="118" t="s">
        <v>411</v>
      </c>
      <c r="B2" s="119" t="s">
        <v>202</v>
      </c>
      <c r="C2" s="124" t="s">
        <v>162</v>
      </c>
      <c r="D2" s="125" t="s">
        <v>163</v>
      </c>
      <c r="E2" s="124" t="s">
        <v>211</v>
      </c>
      <c r="F2" s="126" t="s">
        <v>165</v>
      </c>
      <c r="G2" s="118"/>
      <c r="H2" s="118"/>
      <c r="I2" s="103"/>
    </row>
    <row r="3" spans="1:9" ht="13.05" customHeight="1" x14ac:dyDescent="0.25">
      <c r="A3" s="118" t="s">
        <v>412</v>
      </c>
      <c r="B3" s="119" t="s">
        <v>202</v>
      </c>
      <c r="C3" s="126" t="s">
        <v>168</v>
      </c>
      <c r="D3" s="126" t="s">
        <v>169</v>
      </c>
      <c r="E3" s="124" t="s">
        <v>345</v>
      </c>
      <c r="F3" s="126" t="s">
        <v>165</v>
      </c>
      <c r="G3" s="127"/>
      <c r="H3" s="127"/>
      <c r="I3" s="103"/>
    </row>
    <row r="4" spans="1:9" ht="13.05" customHeight="1" x14ac:dyDescent="0.25">
      <c r="A4" s="118" t="s">
        <v>413</v>
      </c>
      <c r="B4" s="119" t="s">
        <v>202</v>
      </c>
      <c r="C4" s="128" t="s">
        <v>193</v>
      </c>
      <c r="D4" s="124" t="s">
        <v>194</v>
      </c>
      <c r="E4" s="124" t="s">
        <v>195</v>
      </c>
      <c r="F4" s="128" t="s">
        <v>196</v>
      </c>
      <c r="G4" s="127"/>
      <c r="H4" s="127"/>
      <c r="I4" s="103"/>
    </row>
    <row r="5" spans="1:9" ht="13.05" customHeight="1" x14ac:dyDescent="0.25">
      <c r="A5" s="118" t="s">
        <v>414</v>
      </c>
      <c r="B5" s="119" t="s">
        <v>202</v>
      </c>
      <c r="C5" s="128" t="s">
        <v>198</v>
      </c>
      <c r="D5" s="124" t="s">
        <v>199</v>
      </c>
      <c r="E5" s="124" t="s">
        <v>200</v>
      </c>
      <c r="F5" s="128" t="s">
        <v>196</v>
      </c>
      <c r="G5" s="118"/>
      <c r="H5" s="118"/>
      <c r="I5" s="103"/>
    </row>
    <row r="6" spans="1:9" ht="13.05" customHeight="1" x14ac:dyDescent="0.25">
      <c r="A6" s="118" t="s">
        <v>415</v>
      </c>
      <c r="B6" s="119" t="s">
        <v>202</v>
      </c>
      <c r="C6" s="124" t="s">
        <v>352</v>
      </c>
      <c r="D6" s="124" t="s">
        <v>353</v>
      </c>
      <c r="E6" s="124" t="s">
        <v>354</v>
      </c>
      <c r="F6" s="129" t="s">
        <v>165</v>
      </c>
      <c r="G6" s="101"/>
      <c r="H6" s="107"/>
      <c r="I6" s="103"/>
    </row>
    <row r="7" spans="1:9" ht="13.05" customHeight="1" x14ac:dyDescent="0.25">
      <c r="A7" s="118" t="s">
        <v>416</v>
      </c>
      <c r="B7" s="119" t="s">
        <v>202</v>
      </c>
      <c r="C7" s="130" t="s">
        <v>392</v>
      </c>
      <c r="D7" s="130" t="s">
        <v>417</v>
      </c>
      <c r="E7" s="131" t="s">
        <v>418</v>
      </c>
      <c r="F7" s="127" t="s">
        <v>165</v>
      </c>
      <c r="G7" s="118"/>
      <c r="H7" s="97"/>
      <c r="I7" s="103"/>
    </row>
    <row r="8" spans="1:9" ht="13.05" customHeight="1" x14ac:dyDescent="0.25">
      <c r="I8" s="96"/>
    </row>
    <row r="9" spans="1:9" ht="13.05" customHeight="1" x14ac:dyDescent="0.25">
      <c r="I9" s="96"/>
    </row>
    <row r="10" spans="1:9" ht="13.05" customHeight="1" x14ac:dyDescent="0.25">
      <c r="I10" s="96"/>
    </row>
    <row r="11" spans="1:9" ht="13.05" customHeight="1" x14ac:dyDescent="0.25">
      <c r="I11" s="96"/>
    </row>
    <row r="12" spans="1:9" ht="13.05" customHeight="1" x14ac:dyDescent="0.25">
      <c r="I12" s="96"/>
    </row>
    <row r="13" spans="1:9" ht="13.05" customHeight="1" x14ac:dyDescent="0.25">
      <c r="I13" s="96"/>
    </row>
    <row r="14" spans="1:9" ht="13.05" customHeight="1" x14ac:dyDescent="0.25">
      <c r="I14" s="96"/>
    </row>
    <row r="15" spans="1:9" ht="13.05" customHeight="1" x14ac:dyDescent="0.25">
      <c r="I15" s="96"/>
    </row>
    <row r="16" spans="1:9" ht="13.05" customHeight="1" x14ac:dyDescent="0.25">
      <c r="I16" s="96"/>
    </row>
    <row r="17" spans="9:9" ht="13.05" customHeight="1" x14ac:dyDescent="0.25">
      <c r="I17" s="96"/>
    </row>
    <row r="18" spans="9:9" ht="13.05" customHeight="1" x14ac:dyDescent="0.25">
      <c r="I18" s="96"/>
    </row>
  </sheetData>
  <phoneticPr fontId="20" type="noConversion"/>
  <dataValidations count="2">
    <dataValidation type="list" allowBlank="1" showErrorMessage="1" sqref="I2 I3 I4 I5 I6 I7 I8 I9 I10" xr:uid="{00000000-0002-0000-0F00-000000000000}">
      <formula1>"T,T+1Q,T+2Q,T+3Q,T+4Q,NS"</formula1>
    </dataValidation>
    <dataValidation type="list" allowBlank="1" showErrorMessage="1" sqref="I11 I12:I13" xr:uid="{00000000-0002-0000-0F00-000001000000}">
      <formula1>"T,T+1Q,T+2Q,T+3Q,T+4Q,NS,NA"</formula1>
    </dataValidation>
  </dataValidations>
  <pageMargins left="0.74791666666666701" right="0.74791666666666701" top="0.98402777777777795" bottom="0.98402777777777795" header="0.51180555555555596" footer="0.51180555555555596"/>
  <pageSetup paperSize="9" orientation="portrait"/>
  <headerFooter alignWithMargins="0">
    <oddHeader>&amp;L&amp;"Times New Roman,加粗"&amp;G&amp;R秘密▲</oddHeader>
    <oddFooter>&amp;L&amp;10&lt;以上所有信息均为中兴通讯股份有限公司所有，不得外传&gt;&amp;R&amp;10共 &amp;N 页 , 第 &amp;P 页</oddFooter>
  </headerFooter>
  <legacyDrawingHF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00FF"/>
  </sheetPr>
  <dimension ref="A1:I6"/>
  <sheetViews>
    <sheetView workbookViewId="0">
      <selection activeCell="K11" sqref="K11:K12"/>
    </sheetView>
  </sheetViews>
  <sheetFormatPr defaultColWidth="9" defaultRowHeight="15.6" x14ac:dyDescent="0.25"/>
  <cols>
    <col min="5" max="5" width="67.69921875" customWidth="1"/>
  </cols>
  <sheetData>
    <row r="1" spans="1:9" x14ac:dyDescent="0.25">
      <c r="A1" s="122" t="s">
        <v>151</v>
      </c>
      <c r="B1" s="132" t="s">
        <v>152</v>
      </c>
      <c r="C1" s="132" t="s">
        <v>153</v>
      </c>
      <c r="D1" s="132" t="s">
        <v>154</v>
      </c>
      <c r="E1" s="132" t="s">
        <v>155</v>
      </c>
      <c r="F1" s="133" t="s">
        <v>156</v>
      </c>
      <c r="G1" s="132" t="s">
        <v>157</v>
      </c>
      <c r="H1" s="132" t="s">
        <v>158</v>
      </c>
      <c r="I1" s="95" t="s">
        <v>159</v>
      </c>
    </row>
    <row r="2" spans="1:9" x14ac:dyDescent="0.25">
      <c r="A2" s="134" t="s">
        <v>488</v>
      </c>
      <c r="B2" s="97" t="s">
        <v>161</v>
      </c>
      <c r="C2" s="126" t="s">
        <v>162</v>
      </c>
      <c r="D2" s="126" t="s">
        <v>163</v>
      </c>
      <c r="E2" s="126" t="s">
        <v>211</v>
      </c>
      <c r="F2" s="126" t="s">
        <v>165</v>
      </c>
      <c r="G2" s="97" t="s">
        <v>368</v>
      </c>
      <c r="H2" s="135"/>
      <c r="I2" s="103"/>
    </row>
    <row r="3" spans="1:9" ht="24" x14ac:dyDescent="0.25">
      <c r="A3" s="134" t="s">
        <v>489</v>
      </c>
      <c r="B3" s="97" t="s">
        <v>161</v>
      </c>
      <c r="C3" s="126" t="s">
        <v>168</v>
      </c>
      <c r="D3" s="126" t="s">
        <v>169</v>
      </c>
      <c r="E3" s="126" t="s">
        <v>214</v>
      </c>
      <c r="F3" s="126" t="s">
        <v>165</v>
      </c>
      <c r="G3" s="97" t="s">
        <v>368</v>
      </c>
      <c r="H3" s="114"/>
      <c r="I3" s="103"/>
    </row>
    <row r="4" spans="1:9" ht="72" x14ac:dyDescent="0.25">
      <c r="A4" s="134" t="s">
        <v>490</v>
      </c>
      <c r="B4" s="97" t="s">
        <v>161</v>
      </c>
      <c r="C4" s="126" t="s">
        <v>491</v>
      </c>
      <c r="D4" s="136" t="s">
        <v>492</v>
      </c>
      <c r="E4" s="137" t="s">
        <v>493</v>
      </c>
      <c r="F4" s="126" t="s">
        <v>494</v>
      </c>
      <c r="G4" s="97" t="s">
        <v>368</v>
      </c>
      <c r="H4" s="135" t="s">
        <v>495</v>
      </c>
      <c r="I4" s="103"/>
    </row>
    <row r="5" spans="1:9" ht="24" x14ac:dyDescent="0.25">
      <c r="A5" s="134" t="s">
        <v>496</v>
      </c>
      <c r="B5" s="97" t="s">
        <v>161</v>
      </c>
      <c r="C5" s="138" t="s">
        <v>497</v>
      </c>
      <c r="D5" s="126" t="s">
        <v>498</v>
      </c>
      <c r="E5" s="126" t="s">
        <v>499</v>
      </c>
      <c r="F5" s="126" t="s">
        <v>182</v>
      </c>
      <c r="G5" s="139" t="s">
        <v>368</v>
      </c>
      <c r="H5" s="140"/>
      <c r="I5" s="103"/>
    </row>
    <row r="6" spans="1:9" ht="24" x14ac:dyDescent="0.25">
      <c r="A6" s="134" t="s">
        <v>500</v>
      </c>
      <c r="B6" s="97" t="s">
        <v>161</v>
      </c>
      <c r="C6" s="138" t="s">
        <v>501</v>
      </c>
      <c r="D6" s="126" t="s">
        <v>502</v>
      </c>
      <c r="E6" s="126" t="s">
        <v>503</v>
      </c>
      <c r="F6" s="126" t="s">
        <v>182</v>
      </c>
      <c r="G6" s="139" t="s">
        <v>368</v>
      </c>
      <c r="H6" s="140"/>
      <c r="I6" s="103"/>
    </row>
  </sheetData>
  <phoneticPr fontId="20" type="noConversion"/>
  <dataValidations count="1">
    <dataValidation type="list" allowBlank="1" showErrorMessage="1" sqref="I2:I6" xr:uid="{00000000-0002-0000-1000-000000000000}">
      <formula1>"T,T+1Q,T+2Q,T+3Q,T+4Q,NS,NA"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>
      <selection activeCell="J29" sqref="J29"/>
    </sheetView>
  </sheetViews>
  <sheetFormatPr defaultColWidth="9" defaultRowHeight="15.6" x14ac:dyDescent="0.25"/>
  <sheetData/>
  <phoneticPr fontId="20" type="noConversion"/>
  <pageMargins left="0.74791666666666701" right="0.74791666666666701" top="0.98402777777777795" bottom="0.98402777777777795" header="0.51180555555555596" footer="0.51180555555555596"/>
  <pageSetup paperSize="9" orientation="portrait"/>
  <headerFooter alignWithMargins="0">
    <oddHeader>&amp;L&amp;"Times New Roman,加粗"&amp;G&amp;R秘密▲</oddHeader>
    <oddFooter>&amp;L&amp;10&lt;以上所有信息均为中兴通讯股份有限公司所有，不得外传&gt;&amp;R&amp;10共 &amp;N 页 , 第 &amp;P 页</oddFooter>
  </headerFooter>
  <legacyDrawingHF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6"/>
  <dimension ref="A1:A35"/>
  <sheetViews>
    <sheetView zoomScale="85" zoomScaleNormal="85" workbookViewId="0">
      <selection activeCell="P31" sqref="P31"/>
    </sheetView>
  </sheetViews>
  <sheetFormatPr defaultColWidth="8.8984375" defaultRowHeight="12" x14ac:dyDescent="0.15"/>
  <cols>
    <col min="1" max="16384" width="8.8984375" style="5"/>
  </cols>
  <sheetData>
    <row r="1" spans="1:1" x14ac:dyDescent="0.15">
      <c r="A1" s="5" t="s">
        <v>419</v>
      </c>
    </row>
    <row r="35" spans="1:1" x14ac:dyDescent="0.15">
      <c r="A35" s="5" t="s">
        <v>420</v>
      </c>
    </row>
  </sheetData>
  <phoneticPr fontId="20" type="noConversion"/>
  <pageMargins left="0.69930555555555596" right="0.69930555555555596" top="0.75" bottom="0.75" header="0.3" footer="0.3"/>
  <pageSetup paperSize="9" orientation="portrait" horizontalDpi="1200" verticalDpi="12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7"/>
  <dimension ref="A1:D28"/>
  <sheetViews>
    <sheetView workbookViewId="0">
      <selection activeCell="F11" sqref="F11"/>
    </sheetView>
  </sheetViews>
  <sheetFormatPr defaultColWidth="9" defaultRowHeight="15.6" x14ac:dyDescent="0.25"/>
  <cols>
    <col min="1" max="2" width="6.3984375" customWidth="1"/>
    <col min="3" max="3" width="11.19921875" customWidth="1"/>
    <col min="4" max="4" width="33.59765625" customWidth="1"/>
  </cols>
  <sheetData>
    <row r="1" spans="1:4" x14ac:dyDescent="0.25">
      <c r="A1" s="164" t="s">
        <v>421</v>
      </c>
      <c r="B1" s="164"/>
      <c r="C1" s="164"/>
      <c r="D1" s="164"/>
    </row>
    <row r="2" spans="1:4" x14ac:dyDescent="0.25">
      <c r="A2" s="1" t="s">
        <v>422</v>
      </c>
      <c r="B2" s="1" t="s">
        <v>423</v>
      </c>
      <c r="C2" s="2" t="s">
        <v>424</v>
      </c>
      <c r="D2" s="1" t="s">
        <v>425</v>
      </c>
    </row>
    <row r="3" spans="1:4" x14ac:dyDescent="0.25">
      <c r="A3" s="1" t="s">
        <v>426</v>
      </c>
      <c r="B3" s="1" t="s">
        <v>427</v>
      </c>
      <c r="C3" s="3">
        <v>13910834683</v>
      </c>
      <c r="D3" s="1" t="s">
        <v>428</v>
      </c>
    </row>
    <row r="4" spans="1:4" x14ac:dyDescent="0.25">
      <c r="A4" s="1" t="s">
        <v>429</v>
      </c>
      <c r="B4" s="1" t="s">
        <v>427</v>
      </c>
      <c r="C4" s="3">
        <v>13910785072</v>
      </c>
      <c r="D4" s="1" t="s">
        <v>430</v>
      </c>
    </row>
    <row r="5" spans="1:4" x14ac:dyDescent="0.25">
      <c r="A5" s="1" t="s">
        <v>431</v>
      </c>
      <c r="B5" s="1" t="s">
        <v>427</v>
      </c>
      <c r="C5" s="4">
        <v>13601368683</v>
      </c>
      <c r="D5" s="1" t="s">
        <v>432</v>
      </c>
    </row>
    <row r="6" spans="1:4" x14ac:dyDescent="0.25">
      <c r="A6" s="1" t="s">
        <v>433</v>
      </c>
      <c r="B6" s="1" t="s">
        <v>427</v>
      </c>
      <c r="C6" s="3">
        <v>13501109642</v>
      </c>
      <c r="D6" s="1" t="s">
        <v>434</v>
      </c>
    </row>
    <row r="7" spans="1:4" x14ac:dyDescent="0.25">
      <c r="A7" s="1" t="s">
        <v>435</v>
      </c>
      <c r="B7" s="1" t="s">
        <v>427</v>
      </c>
      <c r="C7" s="3">
        <v>13636426617</v>
      </c>
      <c r="D7" s="1" t="s">
        <v>436</v>
      </c>
    </row>
    <row r="8" spans="1:4" x14ac:dyDescent="0.25">
      <c r="A8" s="1" t="s">
        <v>437</v>
      </c>
      <c r="B8" s="1" t="s">
        <v>427</v>
      </c>
      <c r="C8" s="3">
        <v>13910084851</v>
      </c>
      <c r="D8" s="1" t="s">
        <v>438</v>
      </c>
    </row>
    <row r="9" spans="1:4" x14ac:dyDescent="0.25">
      <c r="A9" s="1" t="s">
        <v>439</v>
      </c>
      <c r="B9" s="1" t="s">
        <v>427</v>
      </c>
      <c r="C9" s="3">
        <v>13911554821</v>
      </c>
      <c r="D9" s="1" t="s">
        <v>440</v>
      </c>
    </row>
    <row r="10" spans="1:4" x14ac:dyDescent="0.25">
      <c r="A10" s="1" t="s">
        <v>441</v>
      </c>
      <c r="B10" s="1" t="s">
        <v>427</v>
      </c>
      <c r="C10" s="3">
        <v>13910532301</v>
      </c>
      <c r="D10" s="1" t="s">
        <v>442</v>
      </c>
    </row>
    <row r="11" spans="1:4" x14ac:dyDescent="0.25">
      <c r="A11" s="1" t="s">
        <v>443</v>
      </c>
      <c r="B11" s="1" t="s">
        <v>444</v>
      </c>
      <c r="C11" s="3">
        <v>15191850585</v>
      </c>
      <c r="D11" s="1" t="s">
        <v>445</v>
      </c>
    </row>
    <row r="12" spans="1:4" x14ac:dyDescent="0.25">
      <c r="A12" s="1" t="s">
        <v>446</v>
      </c>
      <c r="B12" s="1" t="s">
        <v>444</v>
      </c>
      <c r="C12" s="3">
        <v>18918325595</v>
      </c>
      <c r="D12" s="1" t="s">
        <v>447</v>
      </c>
    </row>
    <row r="13" spans="1:4" x14ac:dyDescent="0.25">
      <c r="A13" s="1" t="s">
        <v>448</v>
      </c>
      <c r="B13" s="1" t="s">
        <v>444</v>
      </c>
      <c r="C13" s="3">
        <v>18500522566</v>
      </c>
      <c r="D13" s="1" t="s">
        <v>449</v>
      </c>
    </row>
    <row r="14" spans="1:4" x14ac:dyDescent="0.25">
      <c r="A14" s="1" t="s">
        <v>450</v>
      </c>
      <c r="B14" s="1" t="s">
        <v>444</v>
      </c>
      <c r="C14" s="3">
        <v>18616850658</v>
      </c>
      <c r="D14" s="1" t="s">
        <v>451</v>
      </c>
    </row>
    <row r="15" spans="1:4" x14ac:dyDescent="0.25">
      <c r="A15" s="1" t="s">
        <v>452</v>
      </c>
      <c r="B15" s="1" t="s">
        <v>444</v>
      </c>
      <c r="C15" s="3">
        <v>18988758326</v>
      </c>
      <c r="D15" s="1" t="s">
        <v>453</v>
      </c>
    </row>
    <row r="16" spans="1:4" x14ac:dyDescent="0.25">
      <c r="A16" s="1" t="s">
        <v>454</v>
      </c>
      <c r="B16" s="1" t="s">
        <v>455</v>
      </c>
      <c r="C16" s="3">
        <v>13801373694</v>
      </c>
      <c r="D16" s="1" t="s">
        <v>456</v>
      </c>
    </row>
    <row r="17" spans="1:4" x14ac:dyDescent="0.25">
      <c r="A17" s="1" t="s">
        <v>457</v>
      </c>
      <c r="B17" s="1" t="s">
        <v>455</v>
      </c>
      <c r="C17" s="3">
        <v>13910533604</v>
      </c>
      <c r="D17" s="1" t="s">
        <v>458</v>
      </c>
    </row>
    <row r="18" spans="1:4" x14ac:dyDescent="0.25">
      <c r="A18" s="1" t="s">
        <v>459</v>
      </c>
      <c r="B18" s="1" t="s">
        <v>455</v>
      </c>
      <c r="C18" s="3">
        <v>13801098392</v>
      </c>
      <c r="D18" s="1" t="s">
        <v>460</v>
      </c>
    </row>
    <row r="19" spans="1:4" x14ac:dyDescent="0.25">
      <c r="A19" s="1" t="s">
        <v>461</v>
      </c>
      <c r="B19" s="1" t="s">
        <v>455</v>
      </c>
      <c r="C19" s="3">
        <v>18612773262</v>
      </c>
      <c r="D19" s="1" t="s">
        <v>462</v>
      </c>
    </row>
    <row r="20" spans="1:4" x14ac:dyDescent="0.25">
      <c r="A20" s="1" t="s">
        <v>463</v>
      </c>
      <c r="B20" s="1" t="s">
        <v>455</v>
      </c>
      <c r="C20" s="3">
        <v>13910552512</v>
      </c>
      <c r="D20" s="1" t="s">
        <v>464</v>
      </c>
    </row>
    <row r="21" spans="1:4" x14ac:dyDescent="0.25">
      <c r="A21" s="1" t="s">
        <v>465</v>
      </c>
      <c r="B21" s="1" t="s">
        <v>466</v>
      </c>
      <c r="C21" s="3">
        <v>13426150224</v>
      </c>
      <c r="D21" s="1" t="s">
        <v>467</v>
      </c>
    </row>
    <row r="22" spans="1:4" x14ac:dyDescent="0.25">
      <c r="A22" s="1" t="s">
        <v>468</v>
      </c>
      <c r="B22" s="1" t="s">
        <v>469</v>
      </c>
      <c r="C22" s="3">
        <v>18061848868</v>
      </c>
      <c r="D22" s="1" t="s">
        <v>470</v>
      </c>
    </row>
    <row r="23" spans="1:4" x14ac:dyDescent="0.25">
      <c r="A23" s="1" t="s">
        <v>471</v>
      </c>
      <c r="B23" s="1" t="s">
        <v>469</v>
      </c>
      <c r="C23" s="3">
        <v>13813860828</v>
      </c>
      <c r="D23" s="1" t="s">
        <v>472</v>
      </c>
    </row>
    <row r="24" spans="1:4" x14ac:dyDescent="0.25">
      <c r="A24" s="1" t="s">
        <v>473</v>
      </c>
      <c r="B24" s="1" t="s">
        <v>469</v>
      </c>
      <c r="C24" s="3">
        <v>18652003056</v>
      </c>
      <c r="D24" s="1" t="s">
        <v>474</v>
      </c>
    </row>
    <row r="25" spans="1:4" x14ac:dyDescent="0.25">
      <c r="A25" s="1" t="s">
        <v>475</v>
      </c>
      <c r="B25" s="1" t="s">
        <v>469</v>
      </c>
      <c r="C25" s="3">
        <v>13910211357</v>
      </c>
      <c r="D25" s="1" t="s">
        <v>476</v>
      </c>
    </row>
    <row r="26" spans="1:4" x14ac:dyDescent="0.25">
      <c r="A26" s="1" t="s">
        <v>477</v>
      </c>
      <c r="B26" s="1" t="s">
        <v>469</v>
      </c>
      <c r="C26" s="3">
        <v>18651685063</v>
      </c>
      <c r="D26" s="1" t="s">
        <v>478</v>
      </c>
    </row>
    <row r="27" spans="1:4" x14ac:dyDescent="0.25">
      <c r="A27" s="1" t="s">
        <v>479</v>
      </c>
      <c r="B27" s="1" t="s">
        <v>469</v>
      </c>
      <c r="C27" s="3">
        <v>13913009098</v>
      </c>
      <c r="D27" s="1" t="s">
        <v>480</v>
      </c>
    </row>
    <row r="28" spans="1:4" x14ac:dyDescent="0.25">
      <c r="A28" s="1" t="s">
        <v>481</v>
      </c>
      <c r="B28" s="1" t="s">
        <v>469</v>
      </c>
      <c r="C28" s="3">
        <v>15195995119</v>
      </c>
      <c r="D28" s="1" t="s">
        <v>482</v>
      </c>
    </row>
  </sheetData>
  <mergeCells count="1">
    <mergeCell ref="A1:D1"/>
  </mergeCells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修订历史</vt:lpstr>
      <vt:lpstr>应答统计</vt:lpstr>
      <vt:lpstr>Index</vt:lpstr>
      <vt:lpstr>AA</vt:lpstr>
      <vt:lpstr>AB</vt:lpstr>
      <vt:lpstr>AC</vt:lpstr>
      <vt:lpstr>AD</vt:lpstr>
      <vt:lpstr>AE</vt:lpstr>
      <vt:lpstr>AF</vt:lpstr>
      <vt:lpstr>AG</vt:lpstr>
      <vt:lpstr>AH</vt:lpstr>
      <vt:lpstr>AI</vt:lpstr>
      <vt:lpstr>AJ</vt:lpstr>
      <vt:lpstr>AK</vt:lpstr>
      <vt:lpstr>AL</vt:lpstr>
      <vt:lpstr>AM</vt:lpstr>
      <vt:lpstr>AN</vt:lpstr>
      <vt:lpstr>Sheet2</vt:lpstr>
      <vt:lpstr>附录1</vt:lpstr>
      <vt:lpstr>附录2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Jiangchuankui (Wiz Jiang, CloudEPC)</dc:creator>
  <cp:lastModifiedBy>Zhang Shuzhong</cp:lastModifiedBy>
  <cp:lastPrinted>2004-12-06T02:44:00Z</cp:lastPrinted>
  <dcterms:created xsi:type="dcterms:W3CDTF">1996-12-17T01:32:00Z</dcterms:created>
  <dcterms:modified xsi:type="dcterms:W3CDTF">2023-05-18T11:28:22Z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(3)tdRqXegTPyflSt8CxfN710eI+t+mx9HSqr2cvB9YrzG+qw5fbZcOpbNcjP9h3Xx5QhPoUtbM_x000d__x000d__x000d__x000d__x000d__x000d__x000d__x000d__x000d__x000d__x000d__x000d__x000d_
soKaevgM/zTSrBgalcgSHw5FwD7mjXq3hJ1FBgXP9AjtEeceL+X5lcY5Yn3fxP7VXNRI03bt_x000d__x000d__x000d__x000d__x000d__x000d__x000d__x000d__x000d__x000d__x000d__x000d__x000d_
6wmJdo2Zz+1PfODMcdnVlvjBEG99kfK4WwQol1QIcxv7xJdRwZutACU4ReyBL1PfgY3eEPih_x000d__x000d__x000d__x000d__x000d__x000d__x000d__x000d_</vt:lpwstr>
  </property>
  <property fmtid="{D5CDD505-2E9C-101B-9397-08002B2CF9AE}" pid="3" name="_2015_ms_pID_7253431">
    <vt:lpwstr>BDOAJWIQNxg7c7FHmSXollZpg4IN6MaW/K4Xj1HnFaGPQ0wbMWyMNj_x000d__x000d__x000d__x000d__x000d__x000d__x000d__x000d__x000d__x000d__x000d__x000d__x000d_
SmssRNNB6eXDEqde5WANqnohgLwpbNqH+9H3S6inlUunYIw9zUmkRceeEtCsa1JCzcTNdvqY_x000d__x000d__x000d__x000d__x000d__x000d__x000d__x000d__x000d__x000d__x000d__x000d__x000d_
SW6W95vJuGyze3Abb0OLx5w1+gPJLtdjoGJFHBYLhtH2r0RPXv/18sJ7UXFd864V+lDWQbva_x000d__x000d__x000d__x000d__x000d__x000d__x000d__x000d__x000d__x000d__x000d__x000d__x000d_
+TePwEc40sCmY65</vt:lpwstr>
  </property>
  <property fmtid="{D5CDD505-2E9C-101B-9397-08002B2CF9AE}" pid="4" name="_2015_ms_pID_7253432">
    <vt:lpwstr>EA==</vt:lpwstr>
  </property>
  <property fmtid="{D5CDD505-2E9C-101B-9397-08002B2CF9AE}" pid="5" name="KSOProductBuildVer">
    <vt:lpwstr>2052-11.1.0.11365</vt:lpwstr>
  </property>
  <property fmtid="{D5CDD505-2E9C-101B-9397-08002B2CF9AE}" pid="6" name="_readonly">
    <vt:lpwstr/>
  </property>
  <property fmtid="{D5CDD505-2E9C-101B-9397-08002B2CF9AE}" pid="7" name="_change">
    <vt:lpwstr/>
  </property>
  <property fmtid="{D5CDD505-2E9C-101B-9397-08002B2CF9AE}" pid="8" name="_full-control">
    <vt:lpwstr/>
  </property>
  <property fmtid="{D5CDD505-2E9C-101B-9397-08002B2CF9AE}" pid="9" name="sflag">
    <vt:lpwstr>1608556145</vt:lpwstr>
  </property>
  <property fmtid="{D5CDD505-2E9C-101B-9397-08002B2CF9AE}" pid="10" name="ICV">
    <vt:lpwstr>A45200D9D102445EA8D7CC87C3AEBD9D</vt:lpwstr>
  </property>
</Properties>
</file>