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00 2022 01\中国移动\001 四期集采\规范\网管\20220923\核心网和IMS网元_NRMPM规范_20220914 - （融合数据相关产品刷新）\核心网指标规范\03 5GC\"/>
    </mc:Choice>
  </mc:AlternateContent>
  <bookViews>
    <workbookView xWindow="0" yWindow="0" windowWidth="21276" windowHeight="11040" tabRatio="867"/>
  </bookViews>
  <sheets>
    <sheet name="修订历史" sheetId="1" r:id="rId1"/>
    <sheet name="应答统计" sheetId="8" r:id="rId2"/>
    <sheet name="Index" sheetId="2" r:id="rId3"/>
    <sheet name="HA" sheetId="4" r:id="rId4"/>
    <sheet name="HB" sheetId="3" r:id="rId5"/>
    <sheet name="HC" sheetId="5" r:id="rId6"/>
    <sheet name="HD" sheetId="6" r:id="rId7"/>
    <sheet name="附录" sheetId="7" r:id="rId8"/>
  </sheets>
  <definedNames>
    <definedName name="_xlnm._FilterDatabase" localSheetId="3" hidden="1">HA!$A$1:$N$1</definedName>
    <definedName name="_xlnm._FilterDatabase" localSheetId="4" hidden="1">HB!#REF!</definedName>
  </definedNames>
  <calcPr calcId="152511"/>
</workbook>
</file>

<file path=xl/calcChain.xml><?xml version="1.0" encoding="utf-8"?>
<calcChain xmlns="http://schemas.openxmlformats.org/spreadsheetml/2006/main">
  <c r="AP6" i="2" l="1"/>
  <c r="AO6" i="2"/>
  <c r="AN6" i="2"/>
  <c r="AM6" i="2"/>
  <c r="AL6" i="2"/>
  <c r="AK6" i="2"/>
  <c r="AJ6" i="2"/>
  <c r="AI6" i="2"/>
  <c r="AH6" i="2"/>
  <c r="AG6" i="2"/>
  <c r="AF6" i="2"/>
  <c r="H8" i="8" s="1"/>
  <c r="AC6" i="2"/>
  <c r="AB6" i="2"/>
  <c r="V6" i="2"/>
  <c r="U6" i="2"/>
  <c r="H6" i="2"/>
  <c r="AQ5" i="2"/>
  <c r="AP5" i="2"/>
  <c r="AO5" i="2"/>
  <c r="AN5" i="2"/>
  <c r="AM5" i="2"/>
  <c r="AL5" i="2"/>
  <c r="AK5" i="2"/>
  <c r="AJ5" i="2"/>
  <c r="AI5" i="2"/>
  <c r="AH5" i="2"/>
  <c r="AG5" i="2"/>
  <c r="AF5" i="2"/>
  <c r="AE5" i="2"/>
  <c r="AD5" i="2"/>
  <c r="AC5" i="2"/>
  <c r="AB5" i="2"/>
  <c r="AA5" i="2"/>
  <c r="Z5" i="2"/>
  <c r="Y5" i="2"/>
  <c r="X5" i="2"/>
  <c r="W5" i="2"/>
  <c r="V5" i="2"/>
  <c r="U5" i="2"/>
  <c r="T5" i="2"/>
  <c r="S5" i="2"/>
  <c r="R5" i="2"/>
  <c r="Q5" i="2"/>
  <c r="P5" i="2"/>
  <c r="O5" i="2"/>
  <c r="N5" i="2"/>
  <c r="M5" i="2"/>
  <c r="L5" i="2"/>
  <c r="K5" i="2"/>
  <c r="J5" i="2"/>
  <c r="I5" i="2"/>
  <c r="H5" i="2"/>
  <c r="G5" i="2"/>
  <c r="F5" i="2"/>
  <c r="E5" i="2"/>
  <c r="D5" i="2"/>
  <c r="AQ4" i="2"/>
  <c r="AP4" i="2"/>
  <c r="AO4" i="2"/>
  <c r="AN4" i="2"/>
  <c r="AM4" i="2"/>
  <c r="AL4" i="2"/>
  <c r="AK4" i="2"/>
  <c r="AJ4" i="2"/>
  <c r="AI4" i="2"/>
  <c r="AH4" i="2"/>
  <c r="AG4" i="2"/>
  <c r="AF4" i="2"/>
  <c r="AE4" i="2"/>
  <c r="AD4" i="2"/>
  <c r="AC4" i="2"/>
  <c r="AB4" i="2"/>
  <c r="AA4" i="2"/>
  <c r="Z4" i="2"/>
  <c r="Y4" i="2"/>
  <c r="X4" i="2"/>
  <c r="W4" i="2"/>
  <c r="V4" i="2"/>
  <c r="U4" i="2"/>
  <c r="T4" i="2"/>
  <c r="S4" i="2"/>
  <c r="R4" i="2"/>
  <c r="Q4" i="2"/>
  <c r="P4" i="2"/>
  <c r="O4" i="2"/>
  <c r="N4" i="2"/>
  <c r="M4" i="2"/>
  <c r="L4" i="2"/>
  <c r="K4" i="2"/>
  <c r="J4" i="2"/>
  <c r="I4" i="2"/>
  <c r="H4" i="2"/>
  <c r="G4" i="2"/>
  <c r="F4" i="2"/>
  <c r="E4" i="2"/>
  <c r="D4" i="2"/>
  <c r="AQ3" i="2"/>
  <c r="AP3" i="2"/>
  <c r="AO3" i="2"/>
  <c r="AN3" i="2"/>
  <c r="AM3" i="2"/>
  <c r="AL3" i="2"/>
  <c r="AK3" i="2"/>
  <c r="AJ3" i="2"/>
  <c r="AI3" i="2"/>
  <c r="AH3" i="2"/>
  <c r="AG3" i="2"/>
  <c r="AF3" i="2"/>
  <c r="AE3" i="2"/>
  <c r="AD3" i="2"/>
  <c r="AC3" i="2"/>
  <c r="AB3" i="2"/>
  <c r="AA3" i="2"/>
  <c r="Z3" i="2"/>
  <c r="Y3" i="2"/>
  <c r="X3" i="2"/>
  <c r="W3" i="2"/>
  <c r="V3" i="2"/>
  <c r="U3" i="2"/>
  <c r="T3" i="2"/>
  <c r="S3" i="2"/>
  <c r="R3" i="2"/>
  <c r="Q3" i="2"/>
  <c r="P3" i="2"/>
  <c r="O3" i="2"/>
  <c r="N3" i="2"/>
  <c r="M3" i="2"/>
  <c r="L3" i="2"/>
  <c r="K3" i="2"/>
  <c r="J3" i="2"/>
  <c r="I3" i="2"/>
  <c r="H3" i="2"/>
  <c r="G3" i="2"/>
  <c r="F3" i="2"/>
  <c r="E3" i="2"/>
  <c r="D3" i="2"/>
  <c r="AQ2" i="2"/>
  <c r="AQ6" i="2" s="1"/>
  <c r="I13" i="8" s="1"/>
  <c r="AP2" i="2"/>
  <c r="AO2" i="2"/>
  <c r="AN2" i="2"/>
  <c r="AM2" i="2"/>
  <c r="AL2" i="2"/>
  <c r="AK2" i="2"/>
  <c r="AJ2" i="2"/>
  <c r="AI2" i="2"/>
  <c r="AH2" i="2"/>
  <c r="AG2" i="2"/>
  <c r="AF2" i="2"/>
  <c r="AE2" i="2"/>
  <c r="AE6" i="2" s="1"/>
  <c r="G13" i="8" s="1"/>
  <c r="AD2" i="2"/>
  <c r="AD6" i="2" s="1"/>
  <c r="G12" i="8" s="1"/>
  <c r="AC2" i="2"/>
  <c r="AB2" i="2"/>
  <c r="AA2" i="2"/>
  <c r="AA6" i="2" s="1"/>
  <c r="G9" i="8" s="1"/>
  <c r="Z2" i="2"/>
  <c r="Z6" i="2" s="1"/>
  <c r="G8" i="8" s="1"/>
  <c r="Y2" i="2"/>
  <c r="Y6" i="2" s="1"/>
  <c r="F13" i="8" s="1"/>
  <c r="X2" i="2"/>
  <c r="X6" i="2" s="1"/>
  <c r="F12" i="8" s="1"/>
  <c r="W2" i="2"/>
  <c r="W6" i="2" s="1"/>
  <c r="F11" i="8" s="1"/>
  <c r="V2" i="2"/>
  <c r="U2" i="2"/>
  <c r="T2" i="2"/>
  <c r="T6" i="2" s="1"/>
  <c r="F8" i="8" s="1"/>
  <c r="S2" i="2"/>
  <c r="S6" i="2" s="1"/>
  <c r="E13" i="8" s="1"/>
  <c r="R2" i="2"/>
  <c r="R6" i="2" s="1"/>
  <c r="E12" i="8" s="1"/>
  <c r="Q2" i="2"/>
  <c r="Q6" i="2" s="1"/>
  <c r="E11" i="8" s="1"/>
  <c r="P2" i="2"/>
  <c r="P6" i="2" s="1"/>
  <c r="E10" i="8" s="1"/>
  <c r="O2" i="2"/>
  <c r="O6" i="2" s="1"/>
  <c r="E9" i="8" s="1"/>
  <c r="N2" i="2"/>
  <c r="N6" i="2" s="1"/>
  <c r="E8" i="8" s="1"/>
  <c r="M2" i="2"/>
  <c r="M6" i="2" s="1"/>
  <c r="D13" i="8" s="1"/>
  <c r="L2" i="2"/>
  <c r="L6" i="2" s="1"/>
  <c r="D12" i="8" s="1"/>
  <c r="K2" i="2"/>
  <c r="K6" i="2" s="1"/>
  <c r="D11" i="8" s="1"/>
  <c r="I2" i="2"/>
  <c r="I6" i="2" s="1"/>
  <c r="C13" i="8" s="1"/>
  <c r="H2" i="2"/>
  <c r="G2" i="2"/>
  <c r="G6" i="2" s="1"/>
  <c r="C11" i="8" s="1"/>
  <c r="F2" i="2"/>
  <c r="F6" i="2" s="1"/>
  <c r="C10" i="8" s="1"/>
  <c r="E2" i="2"/>
  <c r="E6" i="2" s="1"/>
  <c r="C9" i="8" s="1"/>
  <c r="D2" i="2"/>
  <c r="J2" i="2" s="1"/>
  <c r="J6" i="2" s="1"/>
  <c r="H13" i="8"/>
  <c r="I12" i="8"/>
  <c r="H12" i="8"/>
  <c r="C12" i="8"/>
  <c r="I11" i="8"/>
  <c r="H11" i="8"/>
  <c r="G11" i="8"/>
  <c r="I10" i="8"/>
  <c r="H10" i="8"/>
  <c r="G10" i="8"/>
  <c r="F10" i="8"/>
  <c r="I9" i="8"/>
  <c r="H9" i="8"/>
  <c r="F9" i="8"/>
  <c r="I8" i="8"/>
  <c r="L10" i="8" l="1"/>
  <c r="K10" i="8"/>
  <c r="J10" i="8"/>
  <c r="L9" i="8"/>
  <c r="K9" i="8"/>
  <c r="J9" i="8"/>
  <c r="D6" i="2"/>
  <c r="C8" i="8" s="1"/>
  <c r="L8" i="8" s="1"/>
  <c r="J8" i="8" l="1"/>
  <c r="K8" i="8"/>
</calcChain>
</file>

<file path=xl/sharedStrings.xml><?xml version="1.0" encoding="utf-8"?>
<sst xmlns="http://schemas.openxmlformats.org/spreadsheetml/2006/main" count="747" uniqueCount="407">
  <si>
    <t>版本</t>
  </si>
  <si>
    <t>日期</t>
  </si>
  <si>
    <t>修订内容</t>
  </si>
  <si>
    <t>修订人</t>
  </si>
  <si>
    <t>V0.1.0</t>
  </si>
  <si>
    <t>创建第一稿</t>
  </si>
  <si>
    <t>李健、胡亚希</t>
  </si>
  <si>
    <t>V0.2.0</t>
  </si>
  <si>
    <t>修订index的统计公式</t>
  </si>
  <si>
    <t>李健</t>
  </si>
  <si>
    <t>V0.3.0</t>
  </si>
  <si>
    <t>无修订，与PM同步</t>
  </si>
  <si>
    <t>胡亚希</t>
  </si>
  <si>
    <t>V0.4.0</t>
  </si>
  <si>
    <t>1. HA页，修订UDM.AmfUecmRegSucc，UDM.SmfUecmRegSucc的触发点描述；
2. HC页，修订Ausf.UeAuthReq的触发点描述；
3. HD页，增加ME.MeanMeLoad取值说明。</t>
  </si>
  <si>
    <t>V1.0.0</t>
  </si>
  <si>
    <t>1、HB01-HB03，修改英文名称。“UDR.5GSubIn”改为“UDR.5gSupi”；“UDR.5GActSubIn”改为“UDR.5gSub”；“UDR.5GActSubIn”改为“UDR.5gActSub”
2. HA页，UDM.SdmGetReq和UDM.SdmGetSucc的重要度由B改为A;UDM.AmfUecmRegReq、UDM.AmfUecmRegSucc、UDM.SmfUecmRegReq、UDM.SmfUecmRegSucc重要度改为B。</t>
  </si>
  <si>
    <t>李健、胡亚希、李端</t>
  </si>
  <si>
    <t>V1.1.0</t>
  </si>
  <si>
    <t>无内容更新，版本随NRM同步升级。</t>
  </si>
  <si>
    <t>V1.2.0</t>
  </si>
  <si>
    <t>1、HA：增加UDMHA19~UDMHA31
2、HB：刷新UDMHB01~UDMHB03定义描述
3、HC：增加UDMHC03~UDMHC04</t>
  </si>
  <si>
    <t>刘振旺</t>
  </si>
  <si>
    <t>V1.2.1</t>
  </si>
  <si>
    <t>1. HD页，“系统平均负荷”，“单位”统一取消“%”为“-”。</t>
  </si>
  <si>
    <r>
      <rPr>
        <b/>
        <sz val="11"/>
        <rFont val="Calibri"/>
        <family val="2"/>
      </rPr>
      <t>UDM-PM(V1.2.1)</t>
    </r>
    <r>
      <rPr>
        <b/>
        <sz val="11"/>
        <rFont val="宋体"/>
        <family val="3"/>
        <charset val="134"/>
      </rPr>
      <t>应答情况汇总表</t>
    </r>
  </si>
  <si>
    <t>设备厂家名称</t>
  </si>
  <si>
    <t>XX公司</t>
  </si>
  <si>
    <t>应答日期(T)</t>
  </si>
  <si>
    <t>XXXX年XX月XX日</t>
  </si>
  <si>
    <t>本应答文档适用的设备版本（及补丁）</t>
  </si>
  <si>
    <t>VersionXX(patchXX)</t>
  </si>
  <si>
    <t>对OMC的版本（及补丁）要求</t>
  </si>
  <si>
    <t>OMC版本需升级到VXXXX (或/并 加载补丁YYYY）</t>
  </si>
  <si>
    <t>内容</t>
  </si>
  <si>
    <t>规范定义数量</t>
  </si>
  <si>
    <t>不适用数量</t>
  </si>
  <si>
    <t>当前支持数量</t>
  </si>
  <si>
    <t>当前+1Q支持数量</t>
  </si>
  <si>
    <t>当前+2Q支持数量</t>
  </si>
  <si>
    <t>当前+3Q支持数量</t>
  </si>
  <si>
    <t>当前+4Q支持数量</t>
  </si>
  <si>
    <t>当前支持率</t>
  </si>
  <si>
    <t>综合支持率</t>
  </si>
  <si>
    <t>最终支持率</t>
  </si>
  <si>
    <t>网络资源模型IOC属性</t>
  </si>
  <si>
    <t>A类</t>
  </si>
  <si>
    <t>NA</t>
  </si>
  <si>
    <t>B类</t>
  </si>
  <si>
    <t>C类</t>
  </si>
  <si>
    <t>CA类</t>
  </si>
  <si>
    <t>CB类</t>
  </si>
  <si>
    <t>CC类</t>
  </si>
  <si>
    <t>应答说明：</t>
  </si>
  <si>
    <t>一、本页须填写蓝色字体部分，即公司名、应答日期、本应答适用的版本（及补丁）名、对OMC的版本（及补丁）要求。AA开始的各页仅须应答“支持时间”一列。其中，
  “T”：指当前(T)已经支持，所谓当前即应答日期。
  “T+1Q”：指当前(T)不支持，但（当前时间+91天）之前可以支持。
  “T+2Q”：指当前(T)不支持，但（当前时间+182天）之前可以支持
  “T+3Q”：指当前(T)不支持，但（当前时间+273天）之前可以支持
  “T+4Q”：指当前(T)不支持，但（当前时间+364天）之前可以支持
  “NS”: 若计划支持时间晚于T+4Q，或没有支持计划，必须应答“NS”
  “NA”：对应于CA、CB、CC类条件属性,条件成立时答上述支持时间，条件不成立时答“NA”，指示不适用。</t>
  </si>
  <si>
    <t>二、“Index”页以及“应答统计”页的统计结果均为公式自动生成，请勿直接改动。</t>
  </si>
  <si>
    <t>三、PM中的对象属性是否支持的应答，以北向接口的PM文件为准。当且仅当同时满足以下3项要求时才可以应答为具体的支持时间(T/T+xQ):
  1、PM文件遵循《移动通信网网络管理技术规范 OMC北向接口 统一网络资源模型文件格式》的要求；_x000D_
  2、对象的属性名、数据类型与相应网元的北向接口信息模型规范的约定完全一致；_x000D_
  3、可以从PM文件中取到属性值。</t>
  </si>
  <si>
    <t>四、注意将文件名中的“Company”、“Version”改为你公司名称以及应答适用的网元版本。</t>
  </si>
  <si>
    <t>五、若应答文档需要打印，请打印“Index”和“应答统计”页，并打印当前不支持的统计项的相关页，请勿打印全部规范，请勿打印“修订历史”和“附录”页。</t>
  </si>
  <si>
    <t>本应答模板的更新日期：2022-01-19</t>
  </si>
  <si>
    <t>索引</t>
  </si>
  <si>
    <t>性能测量参数表名</t>
  </si>
  <si>
    <t>备注</t>
  </si>
  <si>
    <t>A类测量数</t>
  </si>
  <si>
    <t>B类测量数</t>
  </si>
  <si>
    <t>C类测量数</t>
  </si>
  <si>
    <t>CA类测量数</t>
  </si>
  <si>
    <t>CB类测量数</t>
  </si>
  <si>
    <t>CC类测量数</t>
  </si>
  <si>
    <t>小计</t>
  </si>
  <si>
    <t>CA类不适用数</t>
  </si>
  <si>
    <t>CB类不适用数</t>
  </si>
  <si>
    <t>CC类不适用数</t>
  </si>
  <si>
    <t>当前A类支持数</t>
  </si>
  <si>
    <t>当前B类支持数</t>
  </si>
  <si>
    <t>当前C类支持数</t>
  </si>
  <si>
    <t>当前CA类支持数</t>
  </si>
  <si>
    <t>当前CB类支持数</t>
  </si>
  <si>
    <t>当前CC类支持数</t>
  </si>
  <si>
    <t>(当前+1Q)A类支持数</t>
  </si>
  <si>
    <t>(当前+1Q)B类支持数</t>
  </si>
  <si>
    <t>(当前+1Q)C类支持数</t>
  </si>
  <si>
    <t>(当前+1Q)CA类支持数</t>
  </si>
  <si>
    <t>(当前+1Q)CB类支持数</t>
  </si>
  <si>
    <t>(当前+1Q)CC类支持数</t>
  </si>
  <si>
    <t>(当前+2Q)A类支持数</t>
  </si>
  <si>
    <t>(当前+2Q)B类支持数</t>
  </si>
  <si>
    <t>(当前+2Q)C类支持数</t>
  </si>
  <si>
    <t>(当前+2Q)CA类支持数</t>
  </si>
  <si>
    <t>(当前+2Q)CB类支持数</t>
  </si>
  <si>
    <t>(当前+2Q)CC类支持数</t>
  </si>
  <si>
    <t>(当前+3Q)A类支持数</t>
  </si>
  <si>
    <t>(当前+3Q)B类支持数</t>
  </si>
  <si>
    <t>(当前+3Q)C类支持数</t>
  </si>
  <si>
    <t>(当前+3Q)CA类支持数</t>
  </si>
  <si>
    <t>(当前+3Q)CB类支持数</t>
  </si>
  <si>
    <t>(当前+3Q)CC类支持数</t>
  </si>
  <si>
    <t>(当前+4Q)A类支持数</t>
  </si>
  <si>
    <t>(当前+4Q)B类支持数</t>
  </si>
  <si>
    <t>(当前+4Q)C类支持数</t>
  </si>
  <si>
    <t>(当前+4Q)CA类支持数</t>
  </si>
  <si>
    <t>(当前+4Q)CB类支持数</t>
  </si>
  <si>
    <t>(当前+4Q)CC类支持数</t>
  </si>
  <si>
    <t>HA</t>
  </si>
  <si>
    <t>UDM业务测量</t>
  </si>
  <si>
    <t>HB</t>
  </si>
  <si>
    <t>UDR测量</t>
  </si>
  <si>
    <t>HC</t>
  </si>
  <si>
    <t>AUSF测量</t>
  </si>
  <si>
    <t>HD</t>
  </si>
  <si>
    <t>网元资源性能测量</t>
  </si>
  <si>
    <t>合计</t>
  </si>
  <si>
    <t>测量族</t>
  </si>
  <si>
    <t>测量族说明</t>
  </si>
  <si>
    <t>ME</t>
  </si>
  <si>
    <t>设备资源性能相关性能测量</t>
  </si>
  <si>
    <t>UDM</t>
  </si>
  <si>
    <t>UDM注册、去注册、用户数据等相关测量</t>
  </si>
  <si>
    <t>UDR</t>
  </si>
  <si>
    <r>
      <rPr>
        <sz val="10"/>
        <rFont val="宋体"/>
        <family val="3"/>
        <charset val="134"/>
      </rPr>
      <t>U</t>
    </r>
    <r>
      <rPr>
        <sz val="10"/>
        <rFont val="宋体"/>
        <family val="3"/>
        <charset val="134"/>
      </rPr>
      <t>DR用户统计等相关测量</t>
    </r>
  </si>
  <si>
    <t>AUSF</t>
  </si>
  <si>
    <t>AUSF鉴权等相关测量</t>
  </si>
  <si>
    <t>统计编码</t>
  </si>
  <si>
    <t>重要度</t>
  </si>
  <si>
    <t>英文名称</t>
  </si>
  <si>
    <t>中文名称</t>
  </si>
  <si>
    <t>定义</t>
  </si>
  <si>
    <t>触发点</t>
  </si>
  <si>
    <t>采集方式</t>
  </si>
  <si>
    <t>数据类型</t>
  </si>
  <si>
    <t>单位</t>
  </si>
  <si>
    <t>空间粒度</t>
  </si>
  <si>
    <t>时间粒度</t>
  </si>
  <si>
    <t>上报周期</t>
  </si>
  <si>
    <t>测试要求</t>
  </si>
  <si>
    <t>支持时间</t>
  </si>
  <si>
    <t>UDMHA01</t>
  </si>
  <si>
    <t>B</t>
  </si>
  <si>
    <t>UDM.AmfUecmRegReq</t>
  </si>
  <si>
    <t>AMF发起的UECM注册请求次数</t>
  </si>
  <si>
    <t>统计UDM收到的AMF发起的UECM注册请求次数</t>
  </si>
  <si>
    <t>UDM UECM服务收到AMF发送的针对“Amf3GppAccessRegistration”资源URI的PUT操作。 （3GPP TS 29.503）</t>
  </si>
  <si>
    <t>CC</t>
  </si>
  <si>
    <t>整数</t>
  </si>
  <si>
    <t>个</t>
  </si>
  <si>
    <t>UdmFunction</t>
  </si>
  <si>
    <t>15分钟</t>
  </si>
  <si>
    <t>UDMHA02</t>
  </si>
  <si>
    <t>UDM.AmfUecmRegSucc</t>
  </si>
  <si>
    <t>AMF发起的UECM注册成功次数</t>
  </si>
  <si>
    <t>统计UDM返回的成功的AMF注册响应次数</t>
  </si>
  <si>
    <t>UDM返回响应消息时，HTTP status code为2XX时，均视为成功</t>
  </si>
  <si>
    <t>UDMHA03</t>
  </si>
  <si>
    <t>UDM.AmfUecmRegUpdateReq</t>
  </si>
  <si>
    <t>更新注册参数请求次数</t>
  </si>
  <si>
    <t>UDM UECM服务收到AMF发送的针对“registrations/amf-3gpp-access”资源URI的PATCH操作</t>
  </si>
  <si>
    <t>UDMHA04</t>
  </si>
  <si>
    <t>UDM.AmfUecmRegUpdateSucc</t>
  </si>
  <si>
    <t>更新注册参数成功次数</t>
  </si>
  <si>
    <t>UDM UECM服务返回“204 No Content”消息，指示成功响应更新请求。</t>
  </si>
  <si>
    <t>UDMHA05</t>
  </si>
  <si>
    <t>UDM.AmfUecmDeregReq</t>
  </si>
  <si>
    <t>AMF发起的UECM去注册请求次数</t>
  </si>
  <si>
    <t>统计AMF发起的UECM去注册请求次数</t>
  </si>
  <si>
    <t>UDM UECM服务收到的AMF发送HTTP PATCH请求消息，请求针对UDM的“Amf3GppAccessRegistration”资源URI发起“PATCH”标准操作。 （3GPP TS 29.503）</t>
  </si>
  <si>
    <t>UDMHA06</t>
  </si>
  <si>
    <t>UDM.AmfUecmDeregSucc</t>
  </si>
  <si>
    <t>AMF发起的UECM去注册成功次数</t>
  </si>
  <si>
    <t>统计AMF发起的UECM去注册成功次数</t>
  </si>
  <si>
    <t>针对AMF发送HTTP PATCH请求消息，请求针对UDM的“Amf3GppAccessRegistration”资源URI发起“PATCH”标准操作，UDM返回的204 No Content消息（3GPP TS 29.503）</t>
  </si>
  <si>
    <t>UDMHA07</t>
  </si>
  <si>
    <t>UDM.SmfUecmRegReq</t>
  </si>
  <si>
    <t>SMF发起的UECM注册请求次数</t>
  </si>
  <si>
    <t>统计SMF发起的用户上下文注册请求次数</t>
  </si>
  <si>
    <t>UDM UECM服务收到SMF发送的针对“IndividualSmfRegistration”资源URI的PUT操作。 （3GPP TS 29.503）</t>
  </si>
  <si>
    <t>次</t>
  </si>
  <si>
    <t>UDMHA08</t>
  </si>
  <si>
    <t>UDM.SmfUecmRegSucc</t>
  </si>
  <si>
    <t>SMF发起的UECM注册成功次数</t>
  </si>
  <si>
    <t>统计UDM返回的成功的用户上下文注册响应次数</t>
  </si>
  <si>
    <t>UDMHA09</t>
  </si>
  <si>
    <t>UDM.SmfUecmDeregReq</t>
  </si>
  <si>
    <t>SMF发起的UECM去注册请求次数</t>
  </si>
  <si>
    <t>统计SMF发起的用户上下文去注册请求次数</t>
  </si>
  <si>
    <t>UDM UECM服务收到SMF发送的针对“IndividualSmfRegistration”资源URI的DELETE操作。 （3GPP TS 29.503）</t>
  </si>
  <si>
    <t>UDMHA10</t>
  </si>
  <si>
    <t>UDM.SmfUecmDeregSucc</t>
  </si>
  <si>
    <t>SMF发起的UECM去注册成功次数</t>
  </si>
  <si>
    <t>统计UDM返回的成功的用户上下文去注册响应次数</t>
  </si>
  <si>
    <t>UDM返回204 No Content消息（3GPP TS 29.503）</t>
  </si>
  <si>
    <t>UDMHA11</t>
  </si>
  <si>
    <t>A</t>
  </si>
  <si>
    <t>UDM.SdmGetReq</t>
  </si>
  <si>
    <t>获取用户数据请求次数</t>
  </si>
  <si>
    <t>统计UDM收到的获取用户数据请求次数</t>
  </si>
  <si>
    <t>UDM SDM服务收到Http GET时统计</t>
  </si>
  <si>
    <t>UDMHA12</t>
  </si>
  <si>
    <t>UDM.SdmGetSucc</t>
  </si>
  <si>
    <t>获取用户数据成功次数</t>
  </si>
  <si>
    <t>统计UDM成功返回用户数据次数</t>
  </si>
  <si>
    <t>UDM SDM服务返回200 OK以及相关用户数据。</t>
  </si>
  <si>
    <t>UDMHA13</t>
  </si>
  <si>
    <t>UDM.SdmNotif</t>
  </si>
  <si>
    <t>用户数据变化通知次数</t>
  </si>
  <si>
    <t>统计UDM发送用户数据变化通知次数</t>
  </si>
  <si>
    <t>当用户数据发生变化时，UDM 向该通知订购方的callbackReference发送POST消息</t>
  </si>
  <si>
    <t>UDMHA14</t>
  </si>
  <si>
    <t>UDM.SdmSubscrReq</t>
  </si>
  <si>
    <t>订阅用户数据请求次数</t>
  </si>
  <si>
    <t>统计UDM收到的订阅用户数据相关通知请求次数</t>
  </si>
  <si>
    <t>UDM SDM服务收到Consumer发送的针对UDM的“sdm-subscriptions”资源URI发起“POST”标准操作。</t>
  </si>
  <si>
    <t>UDMHA15</t>
  </si>
  <si>
    <t>UDM.SdmSubscrSucc</t>
  </si>
  <si>
    <t>订阅用户数据成功次数</t>
  </si>
  <si>
    <t>统计UDM返回的订阅用户数据相关通知成功次数</t>
  </si>
  <si>
    <t>UDM发送“201 Created”消息，指示成功响应订购请求。</t>
  </si>
  <si>
    <t>UDMHA16</t>
  </si>
  <si>
    <t>UDM.SdmUnSubscrReq</t>
  </si>
  <si>
    <t>去订阅用户数据请求次数</t>
  </si>
  <si>
    <t>统计UDM收到的去订阅用户数据相关通知请求次数</t>
  </si>
  <si>
    <t>UDM SDM服务收到Consumer发起的针对“sdm-subscriptions/{subscriptionId}”资源URI的DELETE操作。</t>
  </si>
  <si>
    <t>UDMHA17</t>
  </si>
  <si>
    <t>UDM.SdmUnSubscrSucc</t>
  </si>
  <si>
    <t>去订阅用户数据成功次数</t>
  </si>
  <si>
    <t>统计UDM返回的去订阅用户数据相关通知成功次数</t>
  </si>
  <si>
    <t>UDM发送“204 No Content”消息，指示成功响应订购请求。</t>
  </si>
  <si>
    <t>UDMHA18</t>
  </si>
  <si>
    <t>UDM.UecmDeregNotif</t>
  </si>
  <si>
    <t>去注册通知次数</t>
  </si>
  <si>
    <t>统计UDM发送的去注册通知次数</t>
  </si>
  <si>
    <t>当UDM发起去注册时，UDM向该通知订购方的callbackReference发送POST消息</t>
  </si>
  <si>
    <t>UDMHA19</t>
  </si>
  <si>
    <t>UDM.SdmGetUserNotFound</t>
  </si>
  <si>
    <t>获取用户数据返回用户不存在消息总数</t>
  </si>
  <si>
    <t>统计获取用户数据时UDM返回用户不存在消息总数</t>
  </si>
  <si>
    <t>获取用户数据时，UDM返回的响应消息中携带的返回码为“USER_NOT_FOUND”的消息</t>
  </si>
  <si>
    <t>UDMHA20</t>
  </si>
  <si>
    <t>UDM.SdmGetDataNotFound</t>
  </si>
  <si>
    <t>获取用户数据返回签约数据不存在消息总数</t>
  </si>
  <si>
    <t>统计获取用户数据时UDM返回签约数据不存在消息总数</t>
  </si>
  <si>
    <t>获取用户数据时，UDM返回的响应消息中携带的返回码为“DATA_NOT_FOUND”时的消息</t>
  </si>
  <si>
    <t>UDMHA21</t>
  </si>
  <si>
    <t>UDM.AmfUecmRegUserNotFound</t>
  </si>
  <si>
    <t>AMF发起的UECM注册返回用户不存在消息总数</t>
  </si>
  <si>
    <t>AMF发起的UECM注册返回时，UDM返回用户不存在消息总数</t>
  </si>
  <si>
    <t>AMF发起的UECM注册返回时，UDM返回的响应消息中携带“USER_NOT_FOUND”的消息</t>
  </si>
  <si>
    <t>UDMHA22</t>
  </si>
  <si>
    <t>UDM.AmfUecmRegUnknownSub</t>
  </si>
  <si>
    <t>AMF发起的UECM注册返回未签约5G业务消息总数</t>
  </si>
  <si>
    <t>AMF发起的UECM注册返回时，UDM返回未签约5G业务消息总数</t>
  </si>
  <si>
    <t>AMF发起的UECM注册返回时，UDM返回的响应消息中携带“UNKNOWN_5GS_SUBSCRIPTION”的消息</t>
  </si>
  <si>
    <t>UDMHA23</t>
  </si>
  <si>
    <t>UDM.AmfUecmRegNoPsSub</t>
  </si>
  <si>
    <t>AMF发起的UECM注册返回未签约PS业务消息总数</t>
  </si>
  <si>
    <t>AMF发起的UECM注册返回时，UDM返回未签约PS业务消息总数</t>
  </si>
  <si>
    <t>AMF发起的UECM注册返回时，UDM返回的响应消息中携带“NO_PS_SUBSCRIPTION”的消息</t>
  </si>
  <si>
    <t>UDMHA24</t>
  </si>
  <si>
    <t>UDM.AmfUecmRegRoamNotAllowed</t>
  </si>
  <si>
    <t>AMF发起的UECM注册返回漫游不允许消息总数</t>
  </si>
  <si>
    <t>AMF发起的UECM注册返回时，UDM返回漫游不允许消息总数</t>
  </si>
  <si>
    <t>AMF发起的UECM注册返回时，UDM返回的响应消息中携带“ROAMING_NOT_ALLOWED”的消息</t>
  </si>
  <si>
    <t>UDMHA25</t>
  </si>
  <si>
    <t>UDM.AmfUecmRegRatNotAllowed</t>
  </si>
  <si>
    <t>AMF发起的UECM注册返回RAT不允许消息总数</t>
  </si>
  <si>
    <t>AMF发起的UECM注册返回时，UDM返回RAT不允许消息总数</t>
  </si>
  <si>
    <t>AMF发起的UECM注册返回时，UDM返回的响应消息中携带“RAT_NOT ALLOWED”的消息</t>
  </si>
  <si>
    <t>UDMHA26</t>
  </si>
  <si>
    <t>UDM.AmfUecmRegContextNotFound</t>
  </si>
  <si>
    <t>AMF发起的UECM注册返回上下文不存在消息总数</t>
  </si>
  <si>
    <t>AMF发起的UECM注册返回时，UDM返回上下文不存在消息总数</t>
  </si>
  <si>
    <t>AMF发起的UECM注册返回时，UDM返回的响应消息中携带“CONTEXT_NOT_FOUND”的消息</t>
  </si>
  <si>
    <t>UDMHA27</t>
  </si>
  <si>
    <t>UDM.AmfUecmRegReAuth</t>
  </si>
  <si>
    <t>AMF发起的UECM注册返回UE未鉴权总数</t>
  </si>
  <si>
    <t>AMF发起的UECM注册返回时，UDM返回UE未鉴权总数</t>
  </si>
  <si>
    <t>AMF发起的UECM注册返回时，UDM返回的响应消息中携带“REAUTHENTICATION_REQUIRED”的消息</t>
  </si>
  <si>
    <t>UDMHA28</t>
  </si>
  <si>
    <t>UDM.SmfUecmRegUserNotFound</t>
  </si>
  <si>
    <t>SMF发起的UECM注册返回用户不存在消息总数</t>
  </si>
  <si>
    <t>SMF发起的UECM注册返回时，UDM返回用户不存在消息总数</t>
  </si>
  <si>
    <t>SMF发起的UECM注册返回时，UDM返回的响应消息中携带“USER_NOT_FOUND”时的消息总数。</t>
  </si>
  <si>
    <t>UDMHA29</t>
  </si>
  <si>
    <t>UDM.SmfUecmRegUnknownSub</t>
  </si>
  <si>
    <t>SMF发起的UECM注册返回未签约5G业务消息总数</t>
  </si>
  <si>
    <t>SMF发起的UECM注册返回时，UDM返回未签约5G业务消息总数</t>
  </si>
  <si>
    <t>SMF发起的UECM注册返回时，UDM返回的响应消息中携带“UNKNOWN_5GS_SUBSCRIPTION”时的消息总数。</t>
  </si>
  <si>
    <t>UDMHA30</t>
  </si>
  <si>
    <t>UDM.SmfUecmRegRoamNotAllowed</t>
  </si>
  <si>
    <t>SMF发起的UECM注册返回漫游不允许消息总数</t>
  </si>
  <si>
    <t>SMF发起的UECM注册返回时，UDM返回漫游不允许消息总数</t>
  </si>
  <si>
    <t>SMF发起的UECM注册返回时，UDM返回的响应消息中携带“ROAMING_NOT_ALLOWED”时的消息总数。</t>
  </si>
  <si>
    <t>UDMHA31</t>
  </si>
  <si>
    <t>UDM.SmfUecmRegDnnNotAllowed</t>
  </si>
  <si>
    <t>SMF发起的UECM注册返回DNN不允许消息总数</t>
  </si>
  <si>
    <t>SMF发起的UECM注册返回时，UDM返回DNN不允许消息总数</t>
  </si>
  <si>
    <t>SMF发起的UECM注册返回时，UDM返回的响应消息中携带“DNN_NOT_ALLOWED”时的消息总数。</t>
  </si>
  <si>
    <t>UDMHB01</t>
  </si>
  <si>
    <t>UDR.5gSupi</t>
  </si>
  <si>
    <t>5G网络SUPI数</t>
  </si>
  <si>
    <t>统计UDR存储的SUPI数最新值</t>
  </si>
  <si>
    <t>无</t>
  </si>
  <si>
    <t>GAUGE</t>
  </si>
  <si>
    <t>UdrFunction</t>
  </si>
  <si>
    <t>否</t>
  </si>
  <si>
    <t>UDMHB02</t>
  </si>
  <si>
    <t>UDR.5gSub</t>
  </si>
  <si>
    <t>5G用户数</t>
  </si>
  <si>
    <t>统计UDR存储的5G MSISDN数最新值</t>
  </si>
  <si>
    <t>UDMHB03</t>
  </si>
  <si>
    <t>UDR.5gActSub</t>
  </si>
  <si>
    <t>5G活动用户数</t>
  </si>
  <si>
    <t>统计UDR存储的有5G位置信息的MSISDN用户数最新值</t>
  </si>
  <si>
    <t>UDMHC01</t>
  </si>
  <si>
    <t>Ausf.UeAuthReq</t>
  </si>
  <si>
    <t>鉴权请求次数</t>
  </si>
  <si>
    <t>AUSF收到的鉴权请求次数</t>
  </si>
  <si>
    <t>AUSF收到AMF发送的针对“ue-authentications”资源URI的POST操作。 （3GPP TS 29.509）</t>
  </si>
  <si>
    <t>CC_x000D_</t>
  </si>
  <si>
    <t>AusfFunction</t>
  </si>
  <si>
    <t>UDMHC02</t>
  </si>
  <si>
    <t>Ausf.UeAuthAnsSucc</t>
  </si>
  <si>
    <t>鉴权成功次数</t>
  </si>
  <si>
    <t>AUSF返回鉴权成功响应次数</t>
  </si>
  <si>
    <t>UDMHC03</t>
  </si>
  <si>
    <t>Ausf.UeAuthAnsUserNotFound</t>
  </si>
  <si>
    <t>鉴权返回用户不存在消息总数</t>
  </si>
  <si>
    <t>AUSF返回用户不存在消息总数</t>
  </si>
  <si>
    <t>AUSF返回的响应消息中携带的返回码为“USER_NOT_FOUND”</t>
  </si>
  <si>
    <t>UDMHC04</t>
  </si>
  <si>
    <t>Ausf.UeAuthAnsContextNotFound</t>
  </si>
  <si>
    <t>返回上下文不存在消息总数</t>
  </si>
  <si>
    <t>AUSF返回上下文不存在消息总数</t>
  </si>
  <si>
    <t>AUSF返回的响应消息中携带的返回码为“CONTEXT_NOT_FOUND”</t>
  </si>
  <si>
    <t>UDMHD01</t>
  </si>
  <si>
    <t>ME.MeanMeLoad</t>
  </si>
  <si>
    <t>系统平均负荷</t>
  </si>
  <si>
    <t xml:space="preserve">
指测量周期中，网元的虚拟机资源负荷的抽样平均值。网元的虚拟机资源负荷可取对网元影响最大的模块的负荷，或取不同模块的负荷的加权平均值，不同厂商设备的计算方法各不相同。</t>
  </si>
  <si>
    <t xml:space="preserve">
在测量周期内，对网元的虚拟机资源平均负荷进行采样，取上述采样值的算术平均；</t>
  </si>
  <si>
    <t>SI</t>
  </si>
  <si>
    <t>实数</t>
  </si>
  <si>
    <t>-</t>
  </si>
  <si>
    <t>ManagedElement</t>
  </si>
  <si>
    <t>以80.25%负荷为例，约定北向接口上报数据应为0.8025，不上报80.25。</t>
  </si>
  <si>
    <t>参与规范编写人员名单</t>
  </si>
  <si>
    <t>姓名</t>
  </si>
  <si>
    <t>公司</t>
  </si>
  <si>
    <t>手机</t>
  </si>
  <si>
    <t>邮箱</t>
  </si>
  <si>
    <t>崔璀璀</t>
  </si>
  <si>
    <t>爱立信</t>
  </si>
  <si>
    <t>tracy.c.cui@ericsson.com</t>
  </si>
  <si>
    <t>何刚</t>
  </si>
  <si>
    <t>grant.he@ericsson.com</t>
  </si>
  <si>
    <t>蒋炜</t>
  </si>
  <si>
    <t>will.jiang@ericsson.com</t>
  </si>
  <si>
    <t>李云刚</t>
  </si>
  <si>
    <t>yungang.li@ericsson.com</t>
  </si>
  <si>
    <t>刘强</t>
  </si>
  <si>
    <t>qiang.liu@ericsson.com</t>
  </si>
  <si>
    <t>时森</t>
  </si>
  <si>
    <t>sen.shi@ericsson.com</t>
  </si>
  <si>
    <t>杨利</t>
  </si>
  <si>
    <t>li.g.yang@ericsson.com</t>
  </si>
  <si>
    <t>张一帆</t>
  </si>
  <si>
    <t>grace.f.zhang@ericsson.com</t>
  </si>
  <si>
    <t>常轶钊</t>
  </si>
  <si>
    <t>华为</t>
  </si>
  <si>
    <t>changyizha@huawei.com</t>
  </si>
  <si>
    <t>陈恒</t>
  </si>
  <si>
    <t>andrew.chen@huawei.com</t>
  </si>
  <si>
    <t>高胜展</t>
  </si>
  <si>
    <t>gaoshnegzhan@huawei.com</t>
  </si>
  <si>
    <t>姜传奎</t>
  </si>
  <si>
    <t>jiangchuankui@huawei.com</t>
  </si>
  <si>
    <t>刘佳琦</t>
  </si>
  <si>
    <t>lihong-david.zhang@huawei.com</t>
  </si>
  <si>
    <t>裘彤</t>
  </si>
  <si>
    <t>诺基亚</t>
  </si>
  <si>
    <t>tong.qiu@nokia-sbell.com</t>
  </si>
  <si>
    <t>王朋东</t>
  </si>
  <si>
    <t>pengle.wang@nokia-sbell.com</t>
  </si>
  <si>
    <t>王维星</t>
  </si>
  <si>
    <t>weixing.wang@nokia-sbell.com</t>
  </si>
  <si>
    <t>王扬</t>
  </si>
  <si>
    <t>yong.5.wang@nokia-sbell.com</t>
  </si>
  <si>
    <t>张力宏</t>
  </si>
  <si>
    <t>lihong-david.zhang@nokia-sbell.com</t>
  </si>
  <si>
    <t>设计院</t>
  </si>
  <si>
    <t>huyaxi@cmdi.chinamobile.com</t>
  </si>
  <si>
    <t>陈刚</t>
  </si>
  <si>
    <t>中兴</t>
  </si>
  <si>
    <t>chengang10@zte.com.cn</t>
  </si>
  <si>
    <t>陈胜平</t>
  </si>
  <si>
    <t>chen.shengping@zte.com.cn</t>
  </si>
  <si>
    <t>黄勇</t>
  </si>
  <si>
    <t>huang.yong3@zte.com.cn</t>
  </si>
  <si>
    <t>刘磊</t>
  </si>
  <si>
    <t>liulei6@zte.com.cn</t>
  </si>
  <si>
    <t>陆洋</t>
  </si>
  <si>
    <t>lu.yang@zte.com.cn</t>
  </si>
  <si>
    <t>田东明</t>
  </si>
  <si>
    <t>tian.dongming@zte.com</t>
  </si>
  <si>
    <t>杨洋</t>
  </si>
  <si>
    <t>yangyang115@zte.com.cn</t>
  </si>
  <si>
    <t>V1.2.2</t>
  </si>
  <si>
    <t>同步NRM版本号更新</t>
  </si>
  <si>
    <t>张渊、洪晓、梁旭驰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</si>
</sst>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0"/>
      <name val="宋体"/>
      <charset val="134"/>
    </font>
    <font>
      <sz val="10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0"/>
      <color rgb="FF0070C0"/>
      <name val="宋体"/>
      <family val="3"/>
      <charset val="134"/>
      <scheme val="minor"/>
    </font>
    <font>
      <sz val="10"/>
      <color rgb="FF0070C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rgb="FF0000FF"/>
      <name val="宋体"/>
      <family val="3"/>
      <charset val="134"/>
      <scheme val="minor"/>
    </font>
    <font>
      <sz val="10"/>
      <color rgb="FFFF0000"/>
      <name val="宋体"/>
      <family val="3"/>
      <charset val="134"/>
    </font>
    <font>
      <sz val="10"/>
      <color indexed="9"/>
      <name val="宋体"/>
      <family val="3"/>
      <charset val="134"/>
    </font>
    <font>
      <sz val="10"/>
      <color indexed="9"/>
      <name val="宋体"/>
      <family val="3"/>
      <charset val="134"/>
      <scheme val="minor"/>
    </font>
    <font>
      <b/>
      <sz val="11"/>
      <name val="Calibri"/>
      <family val="2"/>
    </font>
    <font>
      <b/>
      <sz val="10"/>
      <name val="黑体"/>
      <family val="3"/>
      <charset val="134"/>
    </font>
    <font>
      <sz val="10"/>
      <color indexed="12"/>
      <name val="宋体"/>
      <family val="3"/>
      <charset val="134"/>
    </font>
    <font>
      <sz val="10"/>
      <color theme="0"/>
      <name val="宋体"/>
      <family val="3"/>
      <charset val="134"/>
    </font>
    <font>
      <sz val="10"/>
      <color rgb="FF0000FF"/>
      <name val="宋体"/>
      <family val="3"/>
      <charset val="134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sz val="10"/>
      <name val="宋体"/>
      <family val="3"/>
      <charset val="134"/>
    </font>
    <font>
      <sz val="12"/>
      <name val="Times New Roman"/>
      <family val="1"/>
    </font>
    <font>
      <sz val="9"/>
      <name val="宋体"/>
      <family val="3"/>
      <charset val="13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E384"/>
        <bgColor indexed="64"/>
      </patternFill>
    </fill>
    <fill>
      <patternFill patternType="solid">
        <fgColor rgb="FFB0E0E6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4">
    <xf numFmtId="0" fontId="0" fillId="0" borderId="0">
      <alignment vertical="center"/>
    </xf>
    <xf numFmtId="0" fontId="17" fillId="0" borderId="0"/>
    <xf numFmtId="0" fontId="17" fillId="0" borderId="0">
      <alignment vertical="center"/>
    </xf>
    <xf numFmtId="0" fontId="20" fillId="0" borderId="0"/>
  </cellStyleXfs>
  <cellXfs count="90">
    <xf numFmtId="0" fontId="0" fillId="0" borderId="0" xfId="0">
      <alignment vertical="center"/>
    </xf>
    <xf numFmtId="0" fontId="0" fillId="0" borderId="0" xfId="0" applyAlignment="1"/>
    <xf numFmtId="0" fontId="2" fillId="2" borderId="1" xfId="0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0" borderId="0" xfId="0" applyFont="1">
      <alignment vertical="center"/>
    </xf>
    <xf numFmtId="0" fontId="3" fillId="3" borderId="1" xfId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0" fillId="4" borderId="1" xfId="0" applyFill="1" applyBorder="1">
      <alignment vertical="center"/>
    </xf>
    <xf numFmtId="0" fontId="0" fillId="0" borderId="0" xfId="0" applyFill="1">
      <alignment vertical="center"/>
    </xf>
    <xf numFmtId="0" fontId="4" fillId="3" borderId="1" xfId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vertical="center" wrapText="1"/>
    </xf>
    <xf numFmtId="0" fontId="5" fillId="0" borderId="1" xfId="0" applyFont="1" applyFill="1" applyBorder="1">
      <alignment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justify" vertical="center"/>
    </xf>
    <xf numFmtId="0" fontId="6" fillId="0" borderId="1" xfId="0" applyFont="1" applyFill="1" applyBorder="1">
      <alignment vertical="center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1" fillId="0" borderId="1" xfId="0" applyFont="1" applyFill="1" applyBorder="1">
      <alignment vertical="center"/>
    </xf>
    <xf numFmtId="0" fontId="1" fillId="0" borderId="0" xfId="0" applyFont="1" applyFill="1" applyAlignment="1">
      <alignment horizontal="center" vertical="center"/>
    </xf>
    <xf numFmtId="0" fontId="9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0" fillId="5" borderId="2" xfId="1" applyFont="1" applyFill="1" applyBorder="1" applyAlignment="1">
      <alignment horizontal="center" vertical="center"/>
    </xf>
    <xf numFmtId="0" fontId="10" fillId="5" borderId="2" xfId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" fillId="6" borderId="1" xfId="1" applyFont="1" applyFill="1" applyBorder="1" applyAlignment="1">
      <alignment horizontal="center" vertical="center"/>
    </xf>
    <xf numFmtId="0" fontId="0" fillId="0" borderId="0" xfId="0" applyAlignment="1">
      <alignment horizontal="justify" vertical="center"/>
    </xf>
    <xf numFmtId="0" fontId="11" fillId="5" borderId="1" xfId="1" applyFont="1" applyFill="1" applyBorder="1" applyAlignment="1">
      <alignment horizontal="left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7" borderId="1" xfId="0" applyFont="1" applyFill="1" applyBorder="1" applyAlignment="1">
      <alignment horizontal="center" vertical="center" wrapText="1"/>
    </xf>
    <xf numFmtId="0" fontId="0" fillId="8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0" fillId="9" borderId="1" xfId="0" applyFont="1" applyFill="1" applyBorder="1" applyAlignment="1">
      <alignment horizontal="center" vertical="center" wrapText="1"/>
    </xf>
    <xf numFmtId="10" fontId="0" fillId="9" borderId="1" xfId="0" applyNumberFormat="1" applyFont="1" applyFill="1" applyBorder="1" applyAlignment="1">
      <alignment horizontal="center" vertical="center" wrapText="1"/>
    </xf>
    <xf numFmtId="0" fontId="15" fillId="5" borderId="1" xfId="1" applyFont="1" applyFill="1" applyBorder="1" applyAlignment="1">
      <alignment horizontal="center"/>
    </xf>
    <xf numFmtId="0" fontId="0" fillId="0" borderId="1" xfId="1" applyFont="1" applyBorder="1" applyAlignment="1">
      <alignment horizontal="left" vertical="center"/>
    </xf>
    <xf numFmtId="14" fontId="0" fillId="0" borderId="1" xfId="1" applyNumberFormat="1" applyFont="1" applyBorder="1" applyAlignment="1">
      <alignment horizontal="center"/>
    </xf>
    <xf numFmtId="0" fontId="0" fillId="0" borderId="1" xfId="1" applyFont="1" applyBorder="1"/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14" fontId="0" fillId="0" borderId="1" xfId="1" applyNumberFormat="1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Font="1" applyFill="1" applyBorder="1" applyAlignment="1">
      <alignment horizontal="left" vertical="center"/>
    </xf>
    <xf numFmtId="14" fontId="0" fillId="0" borderId="1" xfId="0" applyNumberFormat="1" applyFont="1" applyBorder="1">
      <alignment vertical="center"/>
    </xf>
    <xf numFmtId="0" fontId="0" fillId="0" borderId="1" xfId="0" applyFont="1" applyFill="1" applyBorder="1" applyAlignment="1">
      <alignment vertical="center" wrapText="1"/>
    </xf>
    <xf numFmtId="14" fontId="0" fillId="0" borderId="1" xfId="0" applyNumberFormat="1" applyBorder="1">
      <alignment vertical="center"/>
    </xf>
    <xf numFmtId="0" fontId="0" fillId="0" borderId="1" xfId="0" applyFont="1" applyFill="1" applyBorder="1">
      <alignment vertical="center"/>
    </xf>
    <xf numFmtId="14" fontId="0" fillId="0" borderId="1" xfId="0" applyNumberFormat="1" applyFont="1" applyFill="1" applyBorder="1">
      <alignment vertical="center"/>
    </xf>
    <xf numFmtId="0" fontId="16" fillId="0" borderId="1" xfId="0" applyFont="1" applyBorder="1">
      <alignment vertical="center"/>
    </xf>
    <xf numFmtId="14" fontId="16" fillId="0" borderId="1" xfId="0" applyNumberFormat="1" applyFont="1" applyBorder="1">
      <alignment vertical="center"/>
    </xf>
    <xf numFmtId="0" fontId="16" fillId="0" borderId="1" xfId="0" applyFont="1" applyBorder="1" applyAlignment="1">
      <alignment vertical="center" wrapText="1"/>
    </xf>
    <xf numFmtId="0" fontId="12" fillId="0" borderId="0" xfId="0" applyFont="1" applyAlignment="1">
      <alignment horizontal="center" wrapText="1"/>
    </xf>
    <xf numFmtId="0" fontId="0" fillId="0" borderId="0" xfId="0">
      <alignment vertical="center"/>
    </xf>
    <xf numFmtId="0" fontId="13" fillId="0" borderId="1" xfId="0" applyFont="1" applyFill="1" applyBorder="1" applyAlignment="1">
      <alignment horizontal="center" vertical="center" wrapText="1"/>
    </xf>
    <xf numFmtId="0" fontId="0" fillId="0" borderId="5" xfId="0" applyNumberFormat="1" applyFont="1" applyFill="1" applyBorder="1" applyAlignment="1"/>
    <xf numFmtId="0" fontId="0" fillId="0" borderId="6" xfId="0" applyNumberFormat="1" applyFont="1" applyFill="1" applyBorder="1" applyAlignment="1"/>
    <xf numFmtId="0" fontId="14" fillId="9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0" fillId="9" borderId="1" xfId="0" applyFont="1" applyFill="1" applyBorder="1" applyAlignment="1">
      <alignment horizontal="center" vertical="center" wrapText="1"/>
    </xf>
    <xf numFmtId="0" fontId="0" fillId="0" borderId="7" xfId="0" applyNumberFormat="1" applyFont="1" applyFill="1" applyBorder="1" applyAlignment="1"/>
    <xf numFmtId="0" fontId="0" fillId="0" borderId="8" xfId="0" applyNumberFormat="1" applyFont="1" applyFill="1" applyBorder="1" applyAlignment="1"/>
    <xf numFmtId="0" fontId="0" fillId="0" borderId="0" xfId="0" applyFill="1" applyAlignment="1"/>
    <xf numFmtId="0" fontId="1" fillId="6" borderId="3" xfId="1" applyFont="1" applyFill="1" applyBorder="1" applyAlignment="1">
      <alignment horizontal="center" vertical="center"/>
    </xf>
    <xf numFmtId="0" fontId="1" fillId="6" borderId="4" xfId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6" fillId="0" borderId="1" xfId="3" applyFont="1" applyBorder="1" applyAlignment="1">
      <alignment horizontal="center" vertical="center" wrapText="1"/>
    </xf>
    <xf numFmtId="14" fontId="16" fillId="0" borderId="1" xfId="3" applyNumberFormat="1" applyFont="1" applyBorder="1" applyAlignment="1">
      <alignment horizontal="center" vertical="center" wrapText="1"/>
    </xf>
    <xf numFmtId="0" fontId="16" fillId="0" borderId="1" xfId="3" applyFont="1" applyFill="1" applyBorder="1" applyAlignment="1">
      <alignment horizontal="left" vertical="center" wrapText="1"/>
    </xf>
    <xf numFmtId="0" fontId="16" fillId="0" borderId="1" xfId="3" applyFont="1" applyFill="1" applyBorder="1" applyAlignment="1">
      <alignment horizontal="left" vertical="center"/>
    </xf>
  </cellXfs>
  <cellStyles count="4">
    <cellStyle name="0,0_x000d__x000a_NA_x000d__x000a_" xfId="1"/>
    <cellStyle name="常规" xfId="0" builtinId="0"/>
    <cellStyle name="常规 2" xfId="2"/>
    <cellStyle name="常规_中国移动3G OMC北向接口配置资源模型ICS－BG分册" xfId="3"/>
  </cellStyles>
  <dxfs count="2">
    <dxf>
      <font>
        <b/>
        <color indexed="10"/>
      </font>
    </dxf>
    <dxf>
      <font>
        <b/>
        <color indexed="10"/>
      </font>
    </dxf>
  </dxfs>
  <tableStyles count="0" defaultTableStyle="TableStyleMedium2" defaultPivotStyle="PivotStyleLight16"/>
  <colors>
    <mruColors>
      <color rgb="FF0000FF"/>
      <color rgb="FFFF66FF"/>
      <color rgb="FFFFFF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zoomScale="115" zoomScaleNormal="115" workbookViewId="0">
      <selection activeCell="A10" sqref="A10:D10"/>
    </sheetView>
  </sheetViews>
  <sheetFormatPr defaultColWidth="9" defaultRowHeight="12"/>
  <cols>
    <col min="1" max="1" width="7.44140625" customWidth="1"/>
    <col min="2" max="2" width="11.88671875" customWidth="1"/>
    <col min="3" max="3" width="92.44140625" customWidth="1"/>
    <col min="4" max="4" width="27.5546875" customWidth="1"/>
  </cols>
  <sheetData>
    <row r="1" spans="1:4">
      <c r="A1" s="55" t="s">
        <v>0</v>
      </c>
      <c r="B1" s="55" t="s">
        <v>1</v>
      </c>
      <c r="C1" s="55" t="s">
        <v>2</v>
      </c>
      <c r="D1" s="55" t="s">
        <v>3</v>
      </c>
    </row>
    <row r="2" spans="1:4">
      <c r="A2" s="56" t="s">
        <v>4</v>
      </c>
      <c r="B2" s="57">
        <v>43440</v>
      </c>
      <c r="C2" s="58" t="s">
        <v>5</v>
      </c>
      <c r="D2" s="58" t="s">
        <v>6</v>
      </c>
    </row>
    <row r="3" spans="1:4">
      <c r="A3" s="59" t="s">
        <v>7</v>
      </c>
      <c r="B3" s="57">
        <v>43455</v>
      </c>
      <c r="C3" s="48" t="s">
        <v>8</v>
      </c>
      <c r="D3" s="49" t="s">
        <v>9</v>
      </c>
    </row>
    <row r="4" spans="1:4">
      <c r="A4" s="59" t="s">
        <v>10</v>
      </c>
      <c r="B4" s="57">
        <v>43482</v>
      </c>
      <c r="C4" s="48" t="s">
        <v>11</v>
      </c>
      <c r="D4" s="49" t="s">
        <v>12</v>
      </c>
    </row>
    <row r="5" spans="1:4" ht="36">
      <c r="A5" s="60" t="s">
        <v>13</v>
      </c>
      <c r="B5" s="61">
        <v>43516</v>
      </c>
      <c r="C5" s="16" t="s">
        <v>14</v>
      </c>
      <c r="D5" s="62" t="s">
        <v>6</v>
      </c>
    </row>
    <row r="6" spans="1:4" ht="48">
      <c r="A6" s="63" t="s">
        <v>15</v>
      </c>
      <c r="B6" s="64">
        <v>43732</v>
      </c>
      <c r="C6" s="65" t="s">
        <v>16</v>
      </c>
      <c r="D6" s="62" t="s">
        <v>17</v>
      </c>
    </row>
    <row r="7" spans="1:4">
      <c r="A7" s="63" t="s">
        <v>18</v>
      </c>
      <c r="B7" s="66">
        <v>43821</v>
      </c>
      <c r="C7" s="65" t="s">
        <v>19</v>
      </c>
      <c r="D7" s="67" t="s">
        <v>9</v>
      </c>
    </row>
    <row r="8" spans="1:4" ht="36">
      <c r="A8" s="63" t="s">
        <v>20</v>
      </c>
      <c r="B8" s="68">
        <v>44188</v>
      </c>
      <c r="C8" s="65" t="s">
        <v>21</v>
      </c>
      <c r="D8" s="67" t="s">
        <v>22</v>
      </c>
    </row>
    <row r="9" spans="1:4">
      <c r="A9" s="69" t="s">
        <v>23</v>
      </c>
      <c r="B9" s="70">
        <v>44249</v>
      </c>
      <c r="C9" s="71" t="s">
        <v>24</v>
      </c>
      <c r="D9" s="69" t="s">
        <v>22</v>
      </c>
    </row>
    <row r="10" spans="1:4">
      <c r="A10" s="86" t="s">
        <v>404</v>
      </c>
      <c r="B10" s="87">
        <v>44770</v>
      </c>
      <c r="C10" s="88" t="s">
        <v>405</v>
      </c>
      <c r="D10" s="89" t="s">
        <v>406</v>
      </c>
    </row>
  </sheetData>
  <phoneticPr fontId="21" type="noConversion"/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A14" sqref="A14:L16"/>
    </sheetView>
  </sheetViews>
  <sheetFormatPr defaultColWidth="9" defaultRowHeight="12"/>
  <sheetData>
    <row r="1" spans="1:12">
      <c r="A1" s="72" t="s">
        <v>25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</row>
    <row r="2" spans="1:12">
      <c r="A2" s="74" t="s">
        <v>26</v>
      </c>
      <c r="B2" s="75"/>
      <c r="C2" s="75"/>
      <c r="D2" s="76"/>
      <c r="E2" s="77" t="s">
        <v>27</v>
      </c>
      <c r="F2" s="75"/>
      <c r="G2" s="75"/>
      <c r="H2" s="75"/>
      <c r="I2" s="75"/>
      <c r="J2" s="75"/>
      <c r="K2" s="75"/>
      <c r="L2" s="76"/>
    </row>
    <row r="3" spans="1:12">
      <c r="A3" s="74" t="s">
        <v>28</v>
      </c>
      <c r="B3" s="75"/>
      <c r="C3" s="75"/>
      <c r="D3" s="76"/>
      <c r="E3" s="77" t="s">
        <v>29</v>
      </c>
      <c r="F3" s="75"/>
      <c r="G3" s="75"/>
      <c r="H3" s="75"/>
      <c r="I3" s="75"/>
      <c r="J3" s="75"/>
      <c r="K3" s="75"/>
      <c r="L3" s="76"/>
    </row>
    <row r="4" spans="1:12">
      <c r="A4" s="74" t="s">
        <v>30</v>
      </c>
      <c r="B4" s="75"/>
      <c r="C4" s="75"/>
      <c r="D4" s="76"/>
      <c r="E4" s="77" t="s">
        <v>31</v>
      </c>
      <c r="F4" s="75"/>
      <c r="G4" s="75"/>
      <c r="H4" s="75"/>
      <c r="I4" s="75"/>
      <c r="J4" s="75"/>
      <c r="K4" s="75"/>
      <c r="L4" s="76"/>
    </row>
    <row r="5" spans="1:12">
      <c r="A5" s="74" t="s">
        <v>32</v>
      </c>
      <c r="B5" s="75"/>
      <c r="C5" s="75"/>
      <c r="D5" s="76"/>
      <c r="E5" s="77" t="s">
        <v>33</v>
      </c>
      <c r="F5" s="75"/>
      <c r="G5" s="75"/>
      <c r="H5" s="75"/>
      <c r="I5" s="75"/>
      <c r="J5" s="75"/>
      <c r="K5" s="75"/>
      <c r="L5" s="76"/>
    </row>
    <row r="6" spans="1:12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</row>
    <row r="7" spans="1:12" ht="36">
      <c r="A7" s="74" t="s">
        <v>34</v>
      </c>
      <c r="B7" s="76"/>
      <c r="C7" s="52" t="s">
        <v>35</v>
      </c>
      <c r="D7" s="52" t="s">
        <v>36</v>
      </c>
      <c r="E7" s="52" t="s">
        <v>37</v>
      </c>
      <c r="F7" s="52" t="s">
        <v>38</v>
      </c>
      <c r="G7" s="52" t="s">
        <v>39</v>
      </c>
      <c r="H7" s="52" t="s">
        <v>40</v>
      </c>
      <c r="I7" s="52" t="s">
        <v>41</v>
      </c>
      <c r="J7" s="52" t="s">
        <v>42</v>
      </c>
      <c r="K7" s="52" t="s">
        <v>43</v>
      </c>
      <c r="L7" s="52" t="s">
        <v>44</v>
      </c>
    </row>
    <row r="8" spans="1:12">
      <c r="A8" s="74" t="s">
        <v>45</v>
      </c>
      <c r="B8" s="52" t="s">
        <v>46</v>
      </c>
      <c r="C8" s="52">
        <f>Index!D6</f>
        <v>7</v>
      </c>
      <c r="D8" s="53" t="s">
        <v>47</v>
      </c>
      <c r="E8" s="53">
        <f>Index!N6</f>
        <v>0</v>
      </c>
      <c r="F8" s="53">
        <f>Index!T6</f>
        <v>0</v>
      </c>
      <c r="G8" s="53">
        <f>Index!Z6</f>
        <v>0</v>
      </c>
      <c r="H8" s="53">
        <f>Index!AF6</f>
        <v>0</v>
      </c>
      <c r="I8" s="53">
        <f>Index!AL6</f>
        <v>0</v>
      </c>
      <c r="J8" s="54">
        <f>(E8+E11)/(C8+C11-D11)</f>
        <v>0</v>
      </c>
      <c r="K8" s="54">
        <f>((E8+E11)+0.8*(F8+F11)+0.6*(G8+G11)+0.4*(H8+H11)+0.2*(I8+I11))/(C8+C11-D11)</f>
        <v>0</v>
      </c>
      <c r="L8" s="54">
        <f>((E8+E11)+(F8+F11)+(G8+G11)+(H8+H11)+(I8+I11))/(C8+C11-D11)</f>
        <v>0</v>
      </c>
    </row>
    <row r="9" spans="1:12">
      <c r="A9" s="79"/>
      <c r="B9" s="52" t="s">
        <v>48</v>
      </c>
      <c r="C9" s="52">
        <f>Index!E6</f>
        <v>32</v>
      </c>
      <c r="D9" s="53" t="s">
        <v>47</v>
      </c>
      <c r="E9" s="53">
        <f>Index!O6</f>
        <v>0</v>
      </c>
      <c r="F9" s="53">
        <f>Index!U6</f>
        <v>0</v>
      </c>
      <c r="G9" s="53">
        <f>Index!AA6</f>
        <v>0</v>
      </c>
      <c r="H9" s="53">
        <f>Index!AG6</f>
        <v>0</v>
      </c>
      <c r="I9" s="53">
        <f>Index!AM6</f>
        <v>0</v>
      </c>
      <c r="J9" s="54">
        <f>(E9+E12)/(C9+C12-D12)</f>
        <v>0</v>
      </c>
      <c r="K9" s="54">
        <f>((E9+E12)+0.8*(F9+F12)+0.6*(G9+G12)+0.4*(H9+H12)+0.2*(I9+I12))/(C9+C12-D12)</f>
        <v>0</v>
      </c>
      <c r="L9" s="54">
        <f>((E9+E12)+(F9+F12)+(G9+G12)+(H9+H12)+(I9+I12))/(C9+C12-D12)</f>
        <v>0</v>
      </c>
    </row>
    <row r="10" spans="1:12">
      <c r="A10" s="79"/>
      <c r="B10" s="52" t="s">
        <v>49</v>
      </c>
      <c r="C10" s="52">
        <f>Index!F6</f>
        <v>0</v>
      </c>
      <c r="D10" s="53" t="s">
        <v>47</v>
      </c>
      <c r="E10" s="53">
        <f>Index!P6</f>
        <v>0</v>
      </c>
      <c r="F10" s="53">
        <f>Index!V6</f>
        <v>0</v>
      </c>
      <c r="G10" s="53">
        <f>Index!AB6</f>
        <v>0</v>
      </c>
      <c r="H10" s="53">
        <f>Index!AH6</f>
        <v>0</v>
      </c>
      <c r="I10" s="53">
        <f>Index!AN6</f>
        <v>0</v>
      </c>
      <c r="J10" s="54" t="e">
        <f>(E10+E13)/(C10+C13-D13)</f>
        <v>#DIV/0!</v>
      </c>
      <c r="K10" s="54" t="e">
        <f>((E10+E13)+0.8*(F10+F13)+0.6*(G10+G13)+0.4*(H10+H13)+0.2*(I10+I13))/(C10+C13-D13)</f>
        <v>#DIV/0!</v>
      </c>
      <c r="L10" s="54" t="e">
        <f>((E10+E13)+(F10+F13)+(G10+G13)+(H10+H13)+(I10+I13))/(C10+C13-D13)</f>
        <v>#DIV/0!</v>
      </c>
    </row>
    <row r="11" spans="1:12">
      <c r="A11" s="74"/>
      <c r="B11" s="52" t="s">
        <v>50</v>
      </c>
      <c r="C11" s="52">
        <f>Index!G6</f>
        <v>0</v>
      </c>
      <c r="D11" s="53">
        <f>Index!K6</f>
        <v>0</v>
      </c>
      <c r="E11" s="53">
        <f>Index!Q6</f>
        <v>0</v>
      </c>
      <c r="F11" s="53">
        <f>Index!W6</f>
        <v>0</v>
      </c>
      <c r="G11" s="53">
        <f>Index!AC6</f>
        <v>0</v>
      </c>
      <c r="H11" s="53">
        <f>Index!AI6</f>
        <v>0</v>
      </c>
      <c r="I11" s="53">
        <f>Index!AO6</f>
        <v>0</v>
      </c>
      <c r="J11" s="74" t="s">
        <v>47</v>
      </c>
      <c r="K11" s="80"/>
      <c r="L11" s="81"/>
    </row>
    <row r="12" spans="1:12">
      <c r="A12" s="74"/>
      <c r="B12" s="52" t="s">
        <v>51</v>
      </c>
      <c r="C12" s="52">
        <f>Index!H6</f>
        <v>0</v>
      </c>
      <c r="D12" s="53">
        <f>Index!L6</f>
        <v>0</v>
      </c>
      <c r="E12" s="53">
        <f>Index!R6</f>
        <v>0</v>
      </c>
      <c r="F12" s="53">
        <f>Index!X6</f>
        <v>0</v>
      </c>
      <c r="G12" s="53">
        <f>Index!AD6</f>
        <v>0</v>
      </c>
      <c r="H12" s="53">
        <f>Index!AJ6</f>
        <v>0</v>
      </c>
      <c r="I12" s="53">
        <f>Index!AP6</f>
        <v>0</v>
      </c>
      <c r="J12" s="82"/>
      <c r="K12" s="82"/>
      <c r="L12" s="79"/>
    </row>
    <row r="13" spans="1:12">
      <c r="A13" s="74"/>
      <c r="B13" s="52" t="s">
        <v>52</v>
      </c>
      <c r="C13" s="52">
        <f>Index!I6</f>
        <v>0</v>
      </c>
      <c r="D13" s="53">
        <f>Index!M6</f>
        <v>0</v>
      </c>
      <c r="E13" s="53">
        <f>Index!S6</f>
        <v>0</v>
      </c>
      <c r="F13" s="53">
        <f>Index!Y6</f>
        <v>0</v>
      </c>
      <c r="G13" s="53">
        <f>Index!AE6</f>
        <v>0</v>
      </c>
      <c r="H13" s="53">
        <f>Index!AK6</f>
        <v>0</v>
      </c>
      <c r="I13" s="53">
        <f>Index!AQ6</f>
        <v>0</v>
      </c>
      <c r="J13" s="74"/>
      <c r="K13" s="74"/>
      <c r="L13" s="74"/>
    </row>
    <row r="14" spans="1:12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</row>
    <row r="15" spans="1:12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</row>
    <row r="16" spans="1:12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</row>
    <row r="17" spans="1:12">
      <c r="A17" s="73" t="s">
        <v>53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</row>
    <row r="18" spans="1:12">
      <c r="A18" s="78" t="s">
        <v>54</v>
      </c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</row>
    <row r="19" spans="1:12">
      <c r="A19" s="78" t="s">
        <v>55</v>
      </c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</row>
    <row r="20" spans="1:12">
      <c r="A20" s="78" t="s">
        <v>56</v>
      </c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</row>
    <row r="21" spans="1:12">
      <c r="A21" s="78" t="s">
        <v>57</v>
      </c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</row>
    <row r="22" spans="1:12">
      <c r="A22" s="78" t="s">
        <v>58</v>
      </c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</row>
    <row r="23" spans="1:12">
      <c r="A23" s="78" t="s">
        <v>59</v>
      </c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</row>
  </sheetData>
  <mergeCells count="21">
    <mergeCell ref="A21:L21"/>
    <mergeCell ref="A22:L22"/>
    <mergeCell ref="A23:L23"/>
    <mergeCell ref="A8:A13"/>
    <mergeCell ref="J11:L13"/>
    <mergeCell ref="A14:L16"/>
    <mergeCell ref="A7:B7"/>
    <mergeCell ref="A17:L17"/>
    <mergeCell ref="A18:L18"/>
    <mergeCell ref="A19:L19"/>
    <mergeCell ref="A20:L20"/>
    <mergeCell ref="A4:D4"/>
    <mergeCell ref="E4:L4"/>
    <mergeCell ref="A5:D5"/>
    <mergeCell ref="E5:L5"/>
    <mergeCell ref="A6:L6"/>
    <mergeCell ref="A1:L1"/>
    <mergeCell ref="A2:D2"/>
    <mergeCell ref="E2:L2"/>
    <mergeCell ref="A3:D3"/>
    <mergeCell ref="E3:L3"/>
  </mergeCells>
  <phoneticPr fontId="21" type="noConversion"/>
  <conditionalFormatting sqref="J8:L8">
    <cfRule type="cellIs" dxfId="1" priority="1" operator="lessThan">
      <formula>1</formula>
    </cfRule>
  </conditionalFormatting>
  <conditionalFormatting sqref="J9:L9">
    <cfRule type="cellIs" dxfId="0" priority="2" operator="lessThan">
      <formula>0.9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4"/>
  <sheetViews>
    <sheetView workbookViewId="0">
      <selection activeCell="K1" sqref="K1"/>
    </sheetView>
  </sheetViews>
  <sheetFormatPr defaultColWidth="9" defaultRowHeight="12"/>
  <cols>
    <col min="1" max="1" width="5.6640625" customWidth="1"/>
    <col min="2" max="2" width="20.88671875" customWidth="1"/>
    <col min="3" max="3" width="5.33203125" customWidth="1"/>
    <col min="4" max="4" width="5.6640625" style="39" customWidth="1"/>
    <col min="5" max="5" width="6" style="39" customWidth="1"/>
    <col min="6" max="6" width="5.6640625" style="39" customWidth="1"/>
    <col min="7" max="10" width="7.44140625" style="39" customWidth="1"/>
    <col min="11" max="43" width="9.88671875" style="40" customWidth="1"/>
  </cols>
  <sheetData>
    <row r="1" spans="1:43" ht="36">
      <c r="A1" s="41" t="s">
        <v>60</v>
      </c>
      <c r="B1" s="41" t="s">
        <v>61</v>
      </c>
      <c r="C1" s="41" t="s">
        <v>62</v>
      </c>
      <c r="D1" s="42" t="s">
        <v>63</v>
      </c>
      <c r="E1" s="42" t="s">
        <v>64</v>
      </c>
      <c r="F1" s="42" t="s">
        <v>65</v>
      </c>
      <c r="G1" s="42" t="s">
        <v>66</v>
      </c>
      <c r="H1" s="42" t="s">
        <v>67</v>
      </c>
      <c r="I1" s="42" t="s">
        <v>68</v>
      </c>
      <c r="J1" s="42" t="s">
        <v>69</v>
      </c>
      <c r="K1" s="50" t="s">
        <v>70</v>
      </c>
      <c r="L1" s="50" t="s">
        <v>71</v>
      </c>
      <c r="M1" s="50" t="s">
        <v>72</v>
      </c>
      <c r="N1" s="51" t="s">
        <v>73</v>
      </c>
      <c r="O1" s="51" t="s">
        <v>74</v>
      </c>
      <c r="P1" s="51" t="s">
        <v>75</v>
      </c>
      <c r="Q1" s="51" t="s">
        <v>76</v>
      </c>
      <c r="R1" s="51" t="s">
        <v>77</v>
      </c>
      <c r="S1" s="51" t="s">
        <v>78</v>
      </c>
      <c r="T1" s="50" t="s">
        <v>79</v>
      </c>
      <c r="U1" s="50" t="s">
        <v>80</v>
      </c>
      <c r="V1" s="50" t="s">
        <v>81</v>
      </c>
      <c r="W1" s="50" t="s">
        <v>82</v>
      </c>
      <c r="X1" s="50" t="s">
        <v>83</v>
      </c>
      <c r="Y1" s="50" t="s">
        <v>84</v>
      </c>
      <c r="Z1" s="51" t="s">
        <v>85</v>
      </c>
      <c r="AA1" s="51" t="s">
        <v>86</v>
      </c>
      <c r="AB1" s="51" t="s">
        <v>87</v>
      </c>
      <c r="AC1" s="51" t="s">
        <v>88</v>
      </c>
      <c r="AD1" s="51" t="s">
        <v>89</v>
      </c>
      <c r="AE1" s="51" t="s">
        <v>90</v>
      </c>
      <c r="AF1" s="50" t="s">
        <v>91</v>
      </c>
      <c r="AG1" s="50" t="s">
        <v>92</v>
      </c>
      <c r="AH1" s="50" t="s">
        <v>93</v>
      </c>
      <c r="AI1" s="50" t="s">
        <v>94</v>
      </c>
      <c r="AJ1" s="50" t="s">
        <v>95</v>
      </c>
      <c r="AK1" s="50" t="s">
        <v>96</v>
      </c>
      <c r="AL1" s="51" t="s">
        <v>97</v>
      </c>
      <c r="AM1" s="51" t="s">
        <v>98</v>
      </c>
      <c r="AN1" s="51" t="s">
        <v>99</v>
      </c>
      <c r="AO1" s="51" t="s">
        <v>100</v>
      </c>
      <c r="AP1" s="51" t="s">
        <v>101</v>
      </c>
      <c r="AQ1" s="51" t="s">
        <v>102</v>
      </c>
    </row>
    <row r="2" spans="1:43">
      <c r="A2" s="43" t="s">
        <v>103</v>
      </c>
      <c r="B2" s="43" t="s">
        <v>104</v>
      </c>
      <c r="C2" s="43"/>
      <c r="D2" s="44">
        <f>COUNTIF(HA!B:B,"A")</f>
        <v>2</v>
      </c>
      <c r="E2" s="44">
        <f>COUNTIF(HA!B:B,"B")</f>
        <v>29</v>
      </c>
      <c r="F2" s="44">
        <f>COUNTIF(HA!B:B,"C")</f>
        <v>0</v>
      </c>
      <c r="G2" s="44">
        <f>COUNTIF(HA!B:B,"CA")</f>
        <v>0</v>
      </c>
      <c r="H2" s="44">
        <f>COUNTIF(HA!B:B,"CB")</f>
        <v>0</v>
      </c>
      <c r="I2" s="44">
        <f>COUNTIF(HA!B:B,"CB")</f>
        <v>0</v>
      </c>
      <c r="J2" s="45">
        <f>SUM($D2:$I2)</f>
        <v>31</v>
      </c>
      <c r="K2" s="40">
        <f>SUMPRODUCT((HA!$B:$B="CA")*(HA!$O:$O="NA"))</f>
        <v>0</v>
      </c>
      <c r="L2" s="40">
        <f>SUMPRODUCT((HA!$B:$B="CB")*(HA!$O:$O="NA"))</f>
        <v>0</v>
      </c>
      <c r="M2" s="40">
        <f>SUMPRODUCT((HA!$B:$B="CC")*(HA!$O:$O="NA"))</f>
        <v>0</v>
      </c>
      <c r="N2" s="40">
        <f>SUMPRODUCT((HA!$B:$B="A")*(HA!$O:$O="T"))</f>
        <v>0</v>
      </c>
      <c r="O2" s="40">
        <f>SUMPRODUCT((HA!$B:$B="B")*(HA!$O:$O="T"))</f>
        <v>0</v>
      </c>
      <c r="P2" s="40">
        <f>SUMPRODUCT((HA!$B:$B="C")*(HA!$O:$O="T"))</f>
        <v>0</v>
      </c>
      <c r="Q2" s="40">
        <f>SUMPRODUCT((HA!$B:$B="CA")*(HA!$O:$O="T"))</f>
        <v>0</v>
      </c>
      <c r="R2" s="40">
        <f>SUMPRODUCT((HA!$B:$B="CB")*(HA!$O:$O="T"))</f>
        <v>0</v>
      </c>
      <c r="S2" s="40">
        <f>SUMPRODUCT((HA!$B:$B="CC")*(HA!$O:$O="T"))</f>
        <v>0</v>
      </c>
      <c r="T2" s="40">
        <f>SUMPRODUCT((HA!$B:$B="A")*(HA!$O:$O="T+1Q"))</f>
        <v>0</v>
      </c>
      <c r="U2" s="40">
        <f>SUMPRODUCT((HA!$B:$B="B")*(HA!$O:$O="T+1Q"))</f>
        <v>0</v>
      </c>
      <c r="V2" s="40">
        <f>SUMPRODUCT((HA!$B:$B="C")*(HA!$O:$O="T+1Q"))</f>
        <v>0</v>
      </c>
      <c r="W2" s="40">
        <f>SUMPRODUCT((HA!$B:$B="CA")*(HA!$O:$O="T+1Q"))</f>
        <v>0</v>
      </c>
      <c r="X2" s="40">
        <f>SUMPRODUCT((HA!$B:$B="CB")*(HA!$O:$O="T+1Q"))</f>
        <v>0</v>
      </c>
      <c r="Y2" s="40">
        <f>SUMPRODUCT((HA!$B:$B="CC")*(HA!$O:$O="T+1Q"))</f>
        <v>0</v>
      </c>
      <c r="Z2" s="40">
        <f>SUMPRODUCT((HA!$B:$B="A")*(HA!$O:$O="T+2Q"))</f>
        <v>0</v>
      </c>
      <c r="AA2" s="40">
        <f>SUMPRODUCT((HA!$B:$B="B")*(HA!$O:$O="T+2Q"))</f>
        <v>0</v>
      </c>
      <c r="AB2" s="40">
        <f>SUMPRODUCT((HA!$B:$B="C")*(HA!$O:$O="T+2Q"))</f>
        <v>0</v>
      </c>
      <c r="AC2" s="40">
        <f>SUMPRODUCT((HA!$B:$B="CA")*(HA!$O:$O="T+2Q"))</f>
        <v>0</v>
      </c>
      <c r="AD2" s="40">
        <f>SUMPRODUCT((HA!$B:$B="CB")*(HA!$O:$O="T+2Q"))</f>
        <v>0</v>
      </c>
      <c r="AE2" s="40">
        <f>SUMPRODUCT((HA!$B:$B="CC")*(HA!$O:$O="T+2Q"))</f>
        <v>0</v>
      </c>
      <c r="AF2" s="40">
        <f>SUMPRODUCT((HA!$B:$B="A")*(HA!$O:$O="T+3Q"))</f>
        <v>0</v>
      </c>
      <c r="AG2" s="40">
        <f>SUMPRODUCT((HA!$B:$B="B")*(HA!$O:$O="T+3Q"))</f>
        <v>0</v>
      </c>
      <c r="AH2" s="40">
        <f>SUMPRODUCT((HA!$B:$B="C")*(HA!$O:$O="T+3Q"))</f>
        <v>0</v>
      </c>
      <c r="AI2" s="40">
        <f>SUMPRODUCT((HA!$B:$B="CA")*(HA!$O:$O="T+3Q"))</f>
        <v>0</v>
      </c>
      <c r="AJ2" s="40">
        <f>SUMPRODUCT((HA!$B:$B="CB")*(HA!$O:$O="T+3Q"))</f>
        <v>0</v>
      </c>
      <c r="AK2" s="40">
        <f>SUMPRODUCT((HA!$B:$B="CC")*(HA!$O:$O="T+3Q"))</f>
        <v>0</v>
      </c>
      <c r="AL2" s="40">
        <f>SUMPRODUCT((HA!$B:$B="A")*(HA!$O:$O="T+4Q"))</f>
        <v>0</v>
      </c>
      <c r="AM2" s="40">
        <f>SUMPRODUCT((HA!$B:$B="B")*(HA!$O:$O="T+4Q"))</f>
        <v>0</v>
      </c>
      <c r="AN2" s="40">
        <f>SUMPRODUCT((HA!$B:$B="C")*(HA!$O:$O="T+4Q"))</f>
        <v>0</v>
      </c>
      <c r="AO2" s="40">
        <f>SUMPRODUCT((HA!$B:$B="CA")*(HA!$O:$O="T+4Q"))</f>
        <v>0</v>
      </c>
      <c r="AP2" s="40">
        <f>SUMPRODUCT((HA!$B:$B="CB")*(HA!$O:$O="T+4Q"))</f>
        <v>0</v>
      </c>
      <c r="AQ2" s="40">
        <f>SUMPRODUCT((HA!$B:$B="CC")*(HA!$O:$O="T+4Q"))</f>
        <v>0</v>
      </c>
    </row>
    <row r="3" spans="1:43" s="38" customFormat="1">
      <c r="A3" s="43" t="s">
        <v>105</v>
      </c>
      <c r="B3" s="43" t="s">
        <v>106</v>
      </c>
      <c r="C3" s="43"/>
      <c r="D3" s="44">
        <f>COUNTIF(HB!B:B,"A")</f>
        <v>3</v>
      </c>
      <c r="E3" s="44">
        <f>COUNTIF(HB!B:B,"B")</f>
        <v>0</v>
      </c>
      <c r="F3" s="44">
        <f>COUNTIF(HB!B:B,"C")</f>
        <v>0</v>
      </c>
      <c r="G3" s="44">
        <f>COUNTIF(HB!B:B,"CA")</f>
        <v>0</v>
      </c>
      <c r="H3" s="44">
        <f>COUNTIF(HB!B:B,"CB")</f>
        <v>0</v>
      </c>
      <c r="I3" s="44">
        <f>COUNTIF(HB!B:B,"CC")</f>
        <v>0</v>
      </c>
      <c r="J3" s="45">
        <f>SUM($D3:$I3)</f>
        <v>3</v>
      </c>
      <c r="K3" s="40">
        <f>SUMPRODUCT((HB!$B:$B="CA")*(HB!$O:$O="NA"))</f>
        <v>0</v>
      </c>
      <c r="L3" s="40">
        <f>SUMPRODUCT((HB!$B:$B="CB")*(HB!$O:$O="NA"))</f>
        <v>0</v>
      </c>
      <c r="M3" s="40">
        <f>SUMPRODUCT((HB!$B:$B="CC")*(HB!$O:$O="NA"))</f>
        <v>0</v>
      </c>
      <c r="N3" s="40">
        <f>SUMPRODUCT((HB!$B:$B="A")*(HB!$O:$O="T"))</f>
        <v>0</v>
      </c>
      <c r="O3" s="40">
        <f>SUMPRODUCT((HB!$B:$B="B")*(HB!$O:$O="T"))</f>
        <v>0</v>
      </c>
      <c r="P3" s="40">
        <f>SUMPRODUCT((HB!$B:$B="C")*(HB!$O:$O="T"))</f>
        <v>0</v>
      </c>
      <c r="Q3" s="40">
        <f>SUMPRODUCT((HB!$B:$B="CA")*(HB!$O:$O="T"))</f>
        <v>0</v>
      </c>
      <c r="R3" s="40">
        <f>SUMPRODUCT((HB!$B:$B="CB")*(HB!$O:$O="T"))</f>
        <v>0</v>
      </c>
      <c r="S3" s="40">
        <f>SUMPRODUCT((HB!$B:$B="CC")*(HB!$O:$O="T"))</f>
        <v>0</v>
      </c>
      <c r="T3" s="40">
        <f>SUMPRODUCT((HB!$B:$B="A")*(HB!$O:$O="T+1Q"))</f>
        <v>0</v>
      </c>
      <c r="U3" s="40">
        <f>SUMPRODUCT((HB!$B:$B="B")*(HB!$O:$O="T+1Q"))</f>
        <v>0</v>
      </c>
      <c r="V3" s="40">
        <f>SUMPRODUCT((HB!$B:$B="C")*(HB!$O:$O="T+1Q"))</f>
        <v>0</v>
      </c>
      <c r="W3" s="40">
        <f>SUMPRODUCT((HB!$B:$B="CA")*(HB!$O:$O="T+1Q"))</f>
        <v>0</v>
      </c>
      <c r="X3" s="40">
        <f>SUMPRODUCT((HB!$B:$B="CB")*(HB!$O:$O="T+1Q"))</f>
        <v>0</v>
      </c>
      <c r="Y3" s="40">
        <f>SUMPRODUCT((HB!$B:$B="CC")*(HB!$O:$O="T+1Q"))</f>
        <v>0</v>
      </c>
      <c r="Z3" s="40">
        <f>SUMPRODUCT((HB!$B:$B="A")*(HB!$O:$O="T+2Q"))</f>
        <v>0</v>
      </c>
      <c r="AA3" s="40">
        <f>SUMPRODUCT((HB!$B:$B="B")*(HB!$O:$O="T+2Q"))</f>
        <v>0</v>
      </c>
      <c r="AB3" s="40">
        <f>SUMPRODUCT((HB!$B:$B="C")*(HB!$O:$O="T+2Q"))</f>
        <v>0</v>
      </c>
      <c r="AC3" s="40">
        <f>SUMPRODUCT((HB!$B:$B="CA")*(HB!$O:$O="T+2Q"))</f>
        <v>0</v>
      </c>
      <c r="AD3" s="40">
        <f>SUMPRODUCT((HB!$B:$B="CB")*(HB!$O:$O="T+2Q"))</f>
        <v>0</v>
      </c>
      <c r="AE3" s="40">
        <f>SUMPRODUCT((HB!$B:$B="CC")*(HB!$O:$O="T+2Q"))</f>
        <v>0</v>
      </c>
      <c r="AF3" s="40">
        <f>SUMPRODUCT((HB!$B:$B="A")*(HB!$O:$O="T+3Q"))</f>
        <v>0</v>
      </c>
      <c r="AG3" s="40">
        <f>SUMPRODUCT((HB!$B:$B="B")*(HB!$O:$O="T+3Q"))</f>
        <v>0</v>
      </c>
      <c r="AH3" s="40">
        <f>SUMPRODUCT((HB!$B:$B="C")*(HB!$O:$O="T+3Q"))</f>
        <v>0</v>
      </c>
      <c r="AI3" s="40">
        <f>SUMPRODUCT((HB!$B:$B="CA")*(HB!$O:$O="T+3Q"))</f>
        <v>0</v>
      </c>
      <c r="AJ3" s="40">
        <f>SUMPRODUCT((HB!$B:$B="CB")*(HB!$O:$O="T+3Q"))</f>
        <v>0</v>
      </c>
      <c r="AK3" s="40">
        <f>SUMPRODUCT((HB!$B:$B="CC")*(HB!$O:$O="T+3Q"))</f>
        <v>0</v>
      </c>
      <c r="AL3" s="40">
        <f>SUMPRODUCT((HB!$B:$B="A")*(HB!$O:$O="T+4Q"))</f>
        <v>0</v>
      </c>
      <c r="AM3" s="40">
        <f>SUMPRODUCT((HB!$B:$B="B")*(HB!$O:$O="T+4Q"))</f>
        <v>0</v>
      </c>
      <c r="AN3" s="40">
        <f>SUMPRODUCT((HB!$B:$B="C")*(HB!$O:$O="T+4Q"))</f>
        <v>0</v>
      </c>
      <c r="AO3" s="40">
        <f>SUMPRODUCT((HB!$B:$B="CA")*(HB!$O:$O="T+4Q"))</f>
        <v>0</v>
      </c>
      <c r="AP3" s="40">
        <f>SUMPRODUCT((HB!$B:$B="CB")*(HB!$O:$O="T+4Q"))</f>
        <v>0</v>
      </c>
      <c r="AQ3" s="40">
        <f>SUMPRODUCT((HB!$B:$B="CC")*(HB!$O:$O="T+4Q"))</f>
        <v>0</v>
      </c>
    </row>
    <row r="4" spans="1:43" s="38" customFormat="1">
      <c r="A4" s="43" t="s">
        <v>107</v>
      </c>
      <c r="B4" s="43" t="s">
        <v>108</v>
      </c>
      <c r="C4" s="43"/>
      <c r="D4" s="44">
        <f>COUNTIF(HC!B:B,"A")</f>
        <v>2</v>
      </c>
      <c r="E4" s="44">
        <f>COUNTIF(HC!B:B,"B")</f>
        <v>2</v>
      </c>
      <c r="F4" s="44">
        <f>COUNTIF(HC!B:B,"C")</f>
        <v>0</v>
      </c>
      <c r="G4" s="44">
        <f>COUNTIF(HC!B:B,"CA")</f>
        <v>0</v>
      </c>
      <c r="H4" s="44">
        <f>COUNTIF(HC!B:B,"CB")</f>
        <v>0</v>
      </c>
      <c r="I4" s="44">
        <f>COUNTIF(HC!B:B,"CC")</f>
        <v>0</v>
      </c>
      <c r="J4" s="45">
        <f>SUM($D4:$I4)</f>
        <v>4</v>
      </c>
      <c r="K4" s="40">
        <f>SUMPRODUCT((HC!$B:$B="CA")*(HC!$O:$O="NA"))</f>
        <v>0</v>
      </c>
      <c r="L4" s="40">
        <f>SUMPRODUCT((HC!$B:$B="CB")*(HC!$O:$O="NA"))</f>
        <v>0</v>
      </c>
      <c r="M4" s="40">
        <f>SUMPRODUCT((HC!$B:$B="CC")*(HC!$O:$O="NA"))</f>
        <v>0</v>
      </c>
      <c r="N4" s="40">
        <f>SUMPRODUCT((HC!$B:$B="A")*(HC!$O:$O="T"))</f>
        <v>0</v>
      </c>
      <c r="O4" s="40">
        <f>SUMPRODUCT((HC!$B:$B="B")*(HC!$O:$O="T"))</f>
        <v>0</v>
      </c>
      <c r="P4" s="40">
        <f>SUMPRODUCT((HC!$B:$B="C")*(HC!$O:$O="T"))</f>
        <v>0</v>
      </c>
      <c r="Q4" s="40">
        <f>SUMPRODUCT((HC!$B:$B="CA")*(HC!$O:$O="T"))</f>
        <v>0</v>
      </c>
      <c r="R4" s="40">
        <f>SUMPRODUCT((HC!$B:$B="CB")*(HC!$O:$O="T"))</f>
        <v>0</v>
      </c>
      <c r="S4" s="40">
        <f>SUMPRODUCT((HC!$B:$B="CC")*(HC!$O:$O="T"))</f>
        <v>0</v>
      </c>
      <c r="T4" s="40">
        <f>SUMPRODUCT((HC!$B:$B="A")*(HC!$O:$O="T+1Q"))</f>
        <v>0</v>
      </c>
      <c r="U4" s="40">
        <f>SUMPRODUCT((HC!$B:$B="B")*(HC!$O:$O="T+1Q"))</f>
        <v>0</v>
      </c>
      <c r="V4" s="40">
        <f>SUMPRODUCT((HC!$B:$B="C")*(HC!$O:$O="T+1Q"))</f>
        <v>0</v>
      </c>
      <c r="W4" s="40">
        <f>SUMPRODUCT((HC!$B:$B="CA")*(HC!$O:$O="T+1Q"))</f>
        <v>0</v>
      </c>
      <c r="X4" s="40">
        <f>SUMPRODUCT((HC!$B:$B="CB")*(HC!$O:$O="T+1Q"))</f>
        <v>0</v>
      </c>
      <c r="Y4" s="40">
        <f>SUMPRODUCT((HC!$B:$B="CC")*(HC!$O:$O="T+1Q"))</f>
        <v>0</v>
      </c>
      <c r="Z4" s="40">
        <f>SUMPRODUCT((HC!$B:$B="A")*(HC!$O:$O="T+2Q"))</f>
        <v>0</v>
      </c>
      <c r="AA4" s="40">
        <f>SUMPRODUCT((HC!$B:$B="B")*(HC!$O:$O="T+2Q"))</f>
        <v>0</v>
      </c>
      <c r="AB4" s="40">
        <f>SUMPRODUCT((HC!$B:$B="C")*(HC!$O:$O="T+2Q"))</f>
        <v>0</v>
      </c>
      <c r="AC4" s="40">
        <f>SUMPRODUCT((HC!$B:$B="CA")*(HC!$O:$O="T+2Q"))</f>
        <v>0</v>
      </c>
      <c r="AD4" s="40">
        <f>SUMPRODUCT((HC!$B:$B="CB")*(HC!$O:$O="T+2Q"))</f>
        <v>0</v>
      </c>
      <c r="AE4" s="40">
        <f>SUMPRODUCT((HC!$B:$B="CC")*(HC!$O:$O="T+2Q"))</f>
        <v>0</v>
      </c>
      <c r="AF4" s="40">
        <f>SUMPRODUCT((HC!$B:$B="A")*(HC!$O:$O="T+3Q"))</f>
        <v>0</v>
      </c>
      <c r="AG4" s="40">
        <f>SUMPRODUCT((HC!$B:$B="B")*(HC!$O:$O="T+3Q"))</f>
        <v>0</v>
      </c>
      <c r="AH4" s="40">
        <f>SUMPRODUCT((HC!$B:$B="C")*(HC!$O:$O="T+3Q"))</f>
        <v>0</v>
      </c>
      <c r="AI4" s="40">
        <f>SUMPRODUCT((HC!$B:$B="CA")*(HC!$O:$O="T+3Q"))</f>
        <v>0</v>
      </c>
      <c r="AJ4" s="40">
        <f>SUMPRODUCT((HC!$B:$B="CB")*(HC!$O:$O="T+3Q"))</f>
        <v>0</v>
      </c>
      <c r="AK4" s="40">
        <f>SUMPRODUCT((HC!$B:$B="CC")*(HC!$O:$O="T+3Q"))</f>
        <v>0</v>
      </c>
      <c r="AL4" s="40">
        <f>SUMPRODUCT((HC!$B:$B="A")*(HC!$O:$O="T+4Q"))</f>
        <v>0</v>
      </c>
      <c r="AM4" s="40">
        <f>SUMPRODUCT((HC!$B:$B="B")*(HC!$O:$O="T+4Q"))</f>
        <v>0</v>
      </c>
      <c r="AN4" s="40">
        <f>SUMPRODUCT((HC!$B:$B="C")*(HC!$O:$O="T+4Q"))</f>
        <v>0</v>
      </c>
      <c r="AO4" s="40">
        <f>SUMPRODUCT((HC!$B:$B="CA")*(HC!$O:$O="T+4Q"))</f>
        <v>0</v>
      </c>
      <c r="AP4" s="40">
        <f>SUMPRODUCT((HC!$B:$B="CB")*(HC!$O:$O="T+4Q"))</f>
        <v>0</v>
      </c>
      <c r="AQ4" s="40">
        <f>SUMPRODUCT((HC!$B:$B="CC")*(HC!$O:$O="T+4Q"))</f>
        <v>0</v>
      </c>
    </row>
    <row r="5" spans="1:43" s="38" customFormat="1">
      <c r="A5" s="43" t="s">
        <v>109</v>
      </c>
      <c r="B5" s="9" t="s">
        <v>110</v>
      </c>
      <c r="C5" s="43"/>
      <c r="D5" s="44">
        <f>COUNTIF(HD!B:B,"A")</f>
        <v>0</v>
      </c>
      <c r="E5" s="44">
        <f>COUNTIF(HD!B:B,"B")</f>
        <v>1</v>
      </c>
      <c r="F5" s="44">
        <f>COUNTIF(HD!B:B,"C")</f>
        <v>0</v>
      </c>
      <c r="G5" s="44">
        <f>COUNTIF(HD!B:B,"CA")</f>
        <v>0</v>
      </c>
      <c r="H5" s="44">
        <f>COUNTIF(HD!B:B,"CB")</f>
        <v>0</v>
      </c>
      <c r="I5" s="44">
        <f>COUNTIF(HD!B:B,"CC")</f>
        <v>0</v>
      </c>
      <c r="J5" s="45">
        <f>SUM($D5:$I5)</f>
        <v>1</v>
      </c>
      <c r="K5" s="40">
        <f>SUMPRODUCT((HD!$B:$B="CA")*(HD!$O:$O="NA"))</f>
        <v>0</v>
      </c>
      <c r="L5" s="40">
        <f>SUMPRODUCT((HD!$B:$B="CB")*(HD!$O:$O="NA"))</f>
        <v>0</v>
      </c>
      <c r="M5" s="40">
        <f>SUMPRODUCT((HD!$B:$B="CC")*(HD!$O:$O="NA"))</f>
        <v>0</v>
      </c>
      <c r="N5" s="40">
        <f>SUMPRODUCT((HD!$B:$B="A")*(HD!$O:$O="T"))</f>
        <v>0</v>
      </c>
      <c r="O5" s="40">
        <f>SUMPRODUCT((HD!$B:$B="B")*(HD!$O:$O="T"))</f>
        <v>0</v>
      </c>
      <c r="P5" s="40">
        <f>SUMPRODUCT((HD!$B:$B="C")*(HD!$O:$O="T"))</f>
        <v>0</v>
      </c>
      <c r="Q5" s="40">
        <f>SUMPRODUCT((HD!$B:$B="CA")*(HD!$O:$O="T"))</f>
        <v>0</v>
      </c>
      <c r="R5" s="40">
        <f>SUMPRODUCT((HD!$B:$B="CB")*(HD!$O:$O="T"))</f>
        <v>0</v>
      </c>
      <c r="S5" s="40">
        <f>SUMPRODUCT((HD!$B:$B="CC")*(HD!$O:$O="T"))</f>
        <v>0</v>
      </c>
      <c r="T5" s="40">
        <f>SUMPRODUCT((HD!$B:$B="A")*(HD!$O:$O="T+1Q"))</f>
        <v>0</v>
      </c>
      <c r="U5" s="40">
        <f>SUMPRODUCT((HD!$B:$B="B")*(HD!$O:$O="T+1Q"))</f>
        <v>0</v>
      </c>
      <c r="V5" s="40">
        <f>SUMPRODUCT((HD!$B:$B="C")*(HD!$O:$O="T+1Q"))</f>
        <v>0</v>
      </c>
      <c r="W5" s="40">
        <f>SUMPRODUCT((HD!$B:$B="CA")*(HD!$O:$O="T+1Q"))</f>
        <v>0</v>
      </c>
      <c r="X5" s="40">
        <f>SUMPRODUCT((HD!$B:$B="CB")*(HD!$O:$O="T+1Q"))</f>
        <v>0</v>
      </c>
      <c r="Y5" s="40">
        <f>SUMPRODUCT((HD!$B:$B="CC")*(HD!$O:$O="T+1Q"))</f>
        <v>0</v>
      </c>
      <c r="Z5" s="40">
        <f>SUMPRODUCT((HD!$B:$B="A")*(HD!$O:$O="T+2Q"))</f>
        <v>0</v>
      </c>
      <c r="AA5" s="40">
        <f>SUMPRODUCT((HD!$B:$B="B")*(HD!$O:$O="T+2Q"))</f>
        <v>0</v>
      </c>
      <c r="AB5" s="40">
        <f>SUMPRODUCT((HD!$B:$B="C")*(HD!$O:$O="T+2Q"))</f>
        <v>0</v>
      </c>
      <c r="AC5" s="40">
        <f>SUMPRODUCT((HD!$B:$B="CA")*(HD!$O:$O="T+2Q"))</f>
        <v>0</v>
      </c>
      <c r="AD5" s="40">
        <f>SUMPRODUCT((HD!$B:$B="CB")*(HD!$O:$O="T+2Q"))</f>
        <v>0</v>
      </c>
      <c r="AE5" s="40">
        <f>SUMPRODUCT((HD!$B:$B="CC")*(HD!$O:$O="T+2Q"))</f>
        <v>0</v>
      </c>
      <c r="AF5" s="40">
        <f>SUMPRODUCT((HD!$B:$B="A")*(HD!$O:$O="T+3Q"))</f>
        <v>0</v>
      </c>
      <c r="AG5" s="40">
        <f>SUMPRODUCT((HD!$B:$B="B")*(HD!$O:$O="T+3Q"))</f>
        <v>0</v>
      </c>
      <c r="AH5" s="40">
        <f>SUMPRODUCT((HD!$B:$B="C")*(HD!$O:$O="T+3Q"))</f>
        <v>0</v>
      </c>
      <c r="AI5" s="40">
        <f>SUMPRODUCT((HD!$B:$B="CA")*(HD!$O:$O="T+3Q"))</f>
        <v>0</v>
      </c>
      <c r="AJ5" s="40">
        <f>SUMPRODUCT((HD!$B:$B="CB")*(HD!$O:$O="T+3Q"))</f>
        <v>0</v>
      </c>
      <c r="AK5" s="40">
        <f>SUMPRODUCT((HD!$B:$B="CC")*(HD!$O:$O="T+3Q"))</f>
        <v>0</v>
      </c>
      <c r="AL5" s="40">
        <f>SUMPRODUCT((HD!$B:$B="A")*(HD!$O:$O="T+4Q"))</f>
        <v>0</v>
      </c>
      <c r="AM5" s="40">
        <f>SUMPRODUCT((HD!$B:$B="B")*(HD!$O:$O="T+4Q"))</f>
        <v>0</v>
      </c>
      <c r="AN5" s="40">
        <f>SUMPRODUCT((HD!$B:$B="C")*(HD!$O:$O="T+4Q"))</f>
        <v>0</v>
      </c>
      <c r="AO5" s="40">
        <f>SUMPRODUCT((HD!$B:$B="CA")*(HD!$O:$O="T+4Q"))</f>
        <v>0</v>
      </c>
      <c r="AP5" s="40">
        <f>SUMPRODUCT((HD!$B:$B="CB")*(HD!$O:$O="T+4Q"))</f>
        <v>0</v>
      </c>
      <c r="AQ5" s="40">
        <f>SUMPRODUCT((HD!$B:$B="CC")*(HD!$O:$O="T+4Q"))</f>
        <v>0</v>
      </c>
    </row>
    <row r="6" spans="1:43">
      <c r="A6" s="83" t="s">
        <v>111</v>
      </c>
      <c r="B6" s="84"/>
      <c r="C6" s="45"/>
      <c r="D6" s="45">
        <f t="shared" ref="D6:AQ6" si="0">SUM(D2:D5)</f>
        <v>7</v>
      </c>
      <c r="E6" s="45">
        <f t="shared" si="0"/>
        <v>32</v>
      </c>
      <c r="F6" s="45">
        <f t="shared" si="0"/>
        <v>0</v>
      </c>
      <c r="G6" s="45">
        <f t="shared" si="0"/>
        <v>0</v>
      </c>
      <c r="H6" s="45">
        <f t="shared" si="0"/>
        <v>0</v>
      </c>
      <c r="I6" s="45">
        <f t="shared" si="0"/>
        <v>0</v>
      </c>
      <c r="J6" s="45">
        <f t="shared" si="0"/>
        <v>39</v>
      </c>
      <c r="K6" s="50">
        <f t="shared" si="0"/>
        <v>0</v>
      </c>
      <c r="L6" s="50">
        <f t="shared" si="0"/>
        <v>0</v>
      </c>
      <c r="M6" s="50">
        <f t="shared" si="0"/>
        <v>0</v>
      </c>
      <c r="N6" s="51">
        <f t="shared" si="0"/>
        <v>0</v>
      </c>
      <c r="O6" s="51">
        <f t="shared" si="0"/>
        <v>0</v>
      </c>
      <c r="P6" s="51">
        <f t="shared" si="0"/>
        <v>0</v>
      </c>
      <c r="Q6" s="51">
        <f t="shared" si="0"/>
        <v>0</v>
      </c>
      <c r="R6" s="51">
        <f t="shared" si="0"/>
        <v>0</v>
      </c>
      <c r="S6" s="51">
        <f t="shared" si="0"/>
        <v>0</v>
      </c>
      <c r="T6" s="50">
        <f t="shared" si="0"/>
        <v>0</v>
      </c>
      <c r="U6" s="50">
        <f t="shared" si="0"/>
        <v>0</v>
      </c>
      <c r="V6" s="50">
        <f t="shared" si="0"/>
        <v>0</v>
      </c>
      <c r="W6" s="50">
        <f t="shared" si="0"/>
        <v>0</v>
      </c>
      <c r="X6" s="50">
        <f t="shared" si="0"/>
        <v>0</v>
      </c>
      <c r="Y6" s="50">
        <f t="shared" si="0"/>
        <v>0</v>
      </c>
      <c r="Z6" s="51">
        <f t="shared" si="0"/>
        <v>0</v>
      </c>
      <c r="AA6" s="51">
        <f t="shared" si="0"/>
        <v>0</v>
      </c>
      <c r="AB6" s="51">
        <f t="shared" si="0"/>
        <v>0</v>
      </c>
      <c r="AC6" s="51">
        <f t="shared" si="0"/>
        <v>0</v>
      </c>
      <c r="AD6" s="51">
        <f t="shared" si="0"/>
        <v>0</v>
      </c>
      <c r="AE6" s="51">
        <f t="shared" si="0"/>
        <v>0</v>
      </c>
      <c r="AF6" s="50">
        <f t="shared" si="0"/>
        <v>0</v>
      </c>
      <c r="AG6" s="50">
        <f t="shared" si="0"/>
        <v>0</v>
      </c>
      <c r="AH6" s="50">
        <f t="shared" si="0"/>
        <v>0</v>
      </c>
      <c r="AI6" s="50">
        <f t="shared" si="0"/>
        <v>0</v>
      </c>
      <c r="AJ6" s="50">
        <f t="shared" si="0"/>
        <v>0</v>
      </c>
      <c r="AK6" s="50">
        <f t="shared" si="0"/>
        <v>0</v>
      </c>
      <c r="AL6" s="51">
        <f t="shared" si="0"/>
        <v>0</v>
      </c>
      <c r="AM6" s="51">
        <f t="shared" si="0"/>
        <v>0</v>
      </c>
      <c r="AN6" s="51">
        <f t="shared" si="0"/>
        <v>0</v>
      </c>
      <c r="AO6" s="51">
        <f t="shared" si="0"/>
        <v>0</v>
      </c>
      <c r="AP6" s="51">
        <f t="shared" si="0"/>
        <v>0</v>
      </c>
      <c r="AQ6" s="51">
        <f t="shared" si="0"/>
        <v>0</v>
      </c>
    </row>
    <row r="7" spans="1:43">
      <c r="B7" s="46"/>
    </row>
    <row r="8" spans="1:43">
      <c r="B8" s="46"/>
    </row>
    <row r="10" spans="1:43">
      <c r="A10" s="47" t="s">
        <v>112</v>
      </c>
      <c r="B10" s="47" t="s">
        <v>113</v>
      </c>
    </row>
    <row r="11" spans="1:43" ht="24">
      <c r="A11" s="10" t="s">
        <v>114</v>
      </c>
      <c r="B11" s="48" t="s">
        <v>115</v>
      </c>
    </row>
    <row r="12" spans="1:43" ht="24">
      <c r="A12" s="10" t="s">
        <v>116</v>
      </c>
      <c r="B12" s="48" t="s">
        <v>117</v>
      </c>
    </row>
    <row r="13" spans="1:43">
      <c r="A13" s="10" t="s">
        <v>118</v>
      </c>
      <c r="B13" s="49" t="s">
        <v>119</v>
      </c>
    </row>
    <row r="14" spans="1:43">
      <c r="A14" s="10" t="s">
        <v>120</v>
      </c>
      <c r="B14" s="49" t="s">
        <v>121</v>
      </c>
    </row>
  </sheetData>
  <mergeCells count="1">
    <mergeCell ref="A6:B6"/>
  </mergeCells>
  <phoneticPr fontId="21" type="noConversion"/>
  <pageMargins left="0.75" right="0.75" top="1" bottom="1" header="0.5" footer="0.5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opLeftCell="F1" workbookViewId="0">
      <selection activeCell="O1" sqref="O1"/>
    </sheetView>
  </sheetViews>
  <sheetFormatPr defaultColWidth="23.109375" defaultRowHeight="16.2" customHeight="1"/>
  <cols>
    <col min="1" max="1" width="9.5546875" style="6" customWidth="1"/>
    <col min="2" max="2" width="7.5546875" style="6" customWidth="1"/>
    <col min="3" max="3" width="27.6640625" style="6" customWidth="1"/>
    <col min="4" max="4" width="43" style="6" customWidth="1"/>
    <col min="5" max="5" width="42.44140625" style="6" customWidth="1"/>
    <col min="6" max="6" width="60.6640625" style="6" customWidth="1"/>
    <col min="7" max="8" width="9.5546875" style="6" customWidth="1"/>
    <col min="9" max="9" width="5.5546875" style="26" customWidth="1"/>
    <col min="10" max="10" width="13.88671875" style="26" customWidth="1"/>
    <col min="11" max="11" width="9.5546875" style="26" customWidth="1"/>
    <col min="12" max="13" width="9.5546875" style="6" customWidth="1"/>
    <col min="14" max="14" width="5.5546875" style="6" customWidth="1"/>
    <col min="15" max="15" width="7.88671875" style="6" customWidth="1"/>
    <col min="16" max="16" width="23.109375" style="6" customWidth="1"/>
    <col min="17" max="16384" width="23.109375" style="6"/>
  </cols>
  <sheetData>
    <row r="1" spans="1:15" ht="16.2" customHeight="1">
      <c r="A1" s="14" t="s">
        <v>122</v>
      </c>
      <c r="B1" s="14" t="s">
        <v>123</v>
      </c>
      <c r="C1" s="14" t="s">
        <v>124</v>
      </c>
      <c r="D1" s="14" t="s">
        <v>125</v>
      </c>
      <c r="E1" s="14" t="s">
        <v>126</v>
      </c>
      <c r="F1" s="14" t="s">
        <v>127</v>
      </c>
      <c r="G1" s="14" t="s">
        <v>128</v>
      </c>
      <c r="H1" s="14" t="s">
        <v>129</v>
      </c>
      <c r="I1" s="14" t="s">
        <v>130</v>
      </c>
      <c r="J1" s="14" t="s">
        <v>131</v>
      </c>
      <c r="K1" s="14" t="s">
        <v>132</v>
      </c>
      <c r="L1" s="14" t="s">
        <v>133</v>
      </c>
      <c r="M1" s="14" t="s">
        <v>134</v>
      </c>
      <c r="N1" s="14" t="s">
        <v>62</v>
      </c>
      <c r="O1" s="12" t="s">
        <v>135</v>
      </c>
    </row>
    <row r="2" spans="1:15" ht="45" customHeight="1">
      <c r="A2" s="10" t="s">
        <v>136</v>
      </c>
      <c r="B2" s="32" t="s">
        <v>137</v>
      </c>
      <c r="C2" s="8" t="s">
        <v>138</v>
      </c>
      <c r="D2" s="8" t="s">
        <v>139</v>
      </c>
      <c r="E2" s="8" t="s">
        <v>140</v>
      </c>
      <c r="F2" s="33" t="s">
        <v>141</v>
      </c>
      <c r="G2" s="21" t="s">
        <v>142</v>
      </c>
      <c r="H2" s="21" t="s">
        <v>143</v>
      </c>
      <c r="I2" s="21" t="s">
        <v>144</v>
      </c>
      <c r="J2" s="21" t="s">
        <v>145</v>
      </c>
      <c r="K2" s="21" t="s">
        <v>146</v>
      </c>
      <c r="L2" s="21" t="s">
        <v>146</v>
      </c>
      <c r="M2" s="21"/>
      <c r="N2" s="21"/>
      <c r="O2" s="10"/>
    </row>
    <row r="3" spans="1:15" ht="12">
      <c r="A3" s="10" t="s">
        <v>147</v>
      </c>
      <c r="B3" s="32" t="s">
        <v>137</v>
      </c>
      <c r="C3" s="8" t="s">
        <v>148</v>
      </c>
      <c r="D3" s="8" t="s">
        <v>149</v>
      </c>
      <c r="E3" s="8" t="s">
        <v>150</v>
      </c>
      <c r="F3" s="11" t="s">
        <v>151</v>
      </c>
      <c r="G3" s="21" t="s">
        <v>142</v>
      </c>
      <c r="H3" s="21" t="s">
        <v>143</v>
      </c>
      <c r="I3" s="21" t="s">
        <v>144</v>
      </c>
      <c r="J3" s="21" t="s">
        <v>145</v>
      </c>
      <c r="K3" s="21" t="s">
        <v>146</v>
      </c>
      <c r="L3" s="21" t="s">
        <v>146</v>
      </c>
      <c r="M3" s="21"/>
      <c r="N3" s="21"/>
      <c r="O3" s="10"/>
    </row>
    <row r="4" spans="1:15" ht="24">
      <c r="A4" s="10" t="s">
        <v>152</v>
      </c>
      <c r="B4" s="9" t="s">
        <v>137</v>
      </c>
      <c r="C4" s="8" t="s">
        <v>153</v>
      </c>
      <c r="D4" s="28" t="s">
        <v>154</v>
      </c>
      <c r="E4" s="28" t="s">
        <v>154</v>
      </c>
      <c r="F4" s="11" t="s">
        <v>155</v>
      </c>
      <c r="G4" s="21" t="s">
        <v>142</v>
      </c>
      <c r="H4" s="21" t="s">
        <v>143</v>
      </c>
      <c r="I4" s="21" t="s">
        <v>144</v>
      </c>
      <c r="J4" s="21" t="s">
        <v>145</v>
      </c>
      <c r="K4" s="21" t="s">
        <v>146</v>
      </c>
      <c r="L4" s="21" t="s">
        <v>146</v>
      </c>
      <c r="M4" s="21"/>
      <c r="N4" s="10"/>
      <c r="O4" s="10"/>
    </row>
    <row r="5" spans="1:15" ht="16.2" customHeight="1">
      <c r="A5" s="10" t="s">
        <v>156</v>
      </c>
      <c r="B5" s="9" t="s">
        <v>137</v>
      </c>
      <c r="C5" s="8" t="s">
        <v>157</v>
      </c>
      <c r="D5" s="28" t="s">
        <v>158</v>
      </c>
      <c r="E5" s="28" t="s">
        <v>158</v>
      </c>
      <c r="F5" s="11" t="s">
        <v>159</v>
      </c>
      <c r="G5" s="21" t="s">
        <v>142</v>
      </c>
      <c r="H5" s="21" t="s">
        <v>143</v>
      </c>
      <c r="I5" s="21" t="s">
        <v>144</v>
      </c>
      <c r="J5" s="21" t="s">
        <v>145</v>
      </c>
      <c r="K5" s="21" t="s">
        <v>146</v>
      </c>
      <c r="L5" s="21" t="s">
        <v>146</v>
      </c>
      <c r="M5" s="21"/>
      <c r="N5" s="10"/>
      <c r="O5" s="10"/>
    </row>
    <row r="6" spans="1:15" ht="36">
      <c r="A6" s="10" t="s">
        <v>160</v>
      </c>
      <c r="B6" s="9" t="s">
        <v>137</v>
      </c>
      <c r="C6" s="8" t="s">
        <v>161</v>
      </c>
      <c r="D6" s="8" t="s">
        <v>162</v>
      </c>
      <c r="E6" s="28" t="s">
        <v>163</v>
      </c>
      <c r="F6" s="16" t="s">
        <v>164</v>
      </c>
      <c r="G6" s="21" t="s">
        <v>142</v>
      </c>
      <c r="H6" s="21" t="s">
        <v>143</v>
      </c>
      <c r="I6" s="21" t="s">
        <v>144</v>
      </c>
      <c r="J6" s="21" t="s">
        <v>145</v>
      </c>
      <c r="K6" s="21" t="s">
        <v>146</v>
      </c>
      <c r="L6" s="21" t="s">
        <v>146</v>
      </c>
      <c r="M6" s="21"/>
      <c r="N6" s="10"/>
      <c r="O6" s="10"/>
    </row>
    <row r="7" spans="1:15" ht="36">
      <c r="A7" s="10" t="s">
        <v>165</v>
      </c>
      <c r="B7" s="9" t="s">
        <v>137</v>
      </c>
      <c r="C7" s="8" t="s">
        <v>166</v>
      </c>
      <c r="D7" s="8" t="s">
        <v>167</v>
      </c>
      <c r="E7" s="28" t="s">
        <v>168</v>
      </c>
      <c r="F7" s="16" t="s">
        <v>169</v>
      </c>
      <c r="G7" s="21" t="s">
        <v>142</v>
      </c>
      <c r="H7" s="21" t="s">
        <v>143</v>
      </c>
      <c r="I7" s="21" t="s">
        <v>144</v>
      </c>
      <c r="J7" s="21" t="s">
        <v>145</v>
      </c>
      <c r="K7" s="21" t="s">
        <v>146</v>
      </c>
      <c r="L7" s="21" t="s">
        <v>146</v>
      </c>
      <c r="M7" s="21"/>
      <c r="N7" s="10"/>
      <c r="O7" s="10"/>
    </row>
    <row r="8" spans="1:15" ht="61.95" customHeight="1">
      <c r="A8" s="10" t="s">
        <v>170</v>
      </c>
      <c r="B8" s="32" t="s">
        <v>137</v>
      </c>
      <c r="C8" s="8" t="s">
        <v>171</v>
      </c>
      <c r="D8" s="8" t="s">
        <v>172</v>
      </c>
      <c r="E8" s="8" t="s">
        <v>173</v>
      </c>
      <c r="F8" s="16" t="s">
        <v>174</v>
      </c>
      <c r="G8" s="21" t="s">
        <v>142</v>
      </c>
      <c r="H8" s="21" t="s">
        <v>143</v>
      </c>
      <c r="I8" s="21" t="s">
        <v>175</v>
      </c>
      <c r="J8" s="21" t="s">
        <v>145</v>
      </c>
      <c r="K8" s="21" t="s">
        <v>146</v>
      </c>
      <c r="L8" s="21" t="s">
        <v>146</v>
      </c>
      <c r="M8" s="21"/>
      <c r="N8" s="21"/>
      <c r="O8" s="10"/>
    </row>
    <row r="9" spans="1:15" ht="12">
      <c r="A9" s="10" t="s">
        <v>176</v>
      </c>
      <c r="B9" s="32" t="s">
        <v>137</v>
      </c>
      <c r="C9" s="8" t="s">
        <v>177</v>
      </c>
      <c r="D9" s="8" t="s">
        <v>178</v>
      </c>
      <c r="E9" s="8" t="s">
        <v>179</v>
      </c>
      <c r="F9" s="16" t="s">
        <v>151</v>
      </c>
      <c r="G9" s="21" t="s">
        <v>142</v>
      </c>
      <c r="H9" s="21" t="s">
        <v>143</v>
      </c>
      <c r="I9" s="21" t="s">
        <v>175</v>
      </c>
      <c r="J9" s="21" t="s">
        <v>145</v>
      </c>
      <c r="K9" s="21" t="s">
        <v>146</v>
      </c>
      <c r="L9" s="21" t="s">
        <v>146</v>
      </c>
      <c r="M9" s="21"/>
      <c r="N9" s="21"/>
      <c r="O9" s="10"/>
    </row>
    <row r="10" spans="1:15" ht="24">
      <c r="A10" s="10" t="s">
        <v>180</v>
      </c>
      <c r="B10" s="9" t="s">
        <v>137</v>
      </c>
      <c r="C10" s="8" t="s">
        <v>181</v>
      </c>
      <c r="D10" s="8" t="s">
        <v>182</v>
      </c>
      <c r="E10" s="8" t="s">
        <v>183</v>
      </c>
      <c r="F10" s="16" t="s">
        <v>184</v>
      </c>
      <c r="G10" s="21" t="s">
        <v>142</v>
      </c>
      <c r="H10" s="21" t="s">
        <v>143</v>
      </c>
      <c r="I10" s="21" t="s">
        <v>175</v>
      </c>
      <c r="J10" s="21" t="s">
        <v>145</v>
      </c>
      <c r="K10" s="21" t="s">
        <v>146</v>
      </c>
      <c r="L10" s="21" t="s">
        <v>146</v>
      </c>
      <c r="M10" s="21"/>
      <c r="N10" s="21"/>
      <c r="O10" s="10"/>
    </row>
    <row r="11" spans="1:15" ht="12">
      <c r="A11" s="10" t="s">
        <v>185</v>
      </c>
      <c r="B11" s="9" t="s">
        <v>137</v>
      </c>
      <c r="C11" s="8" t="s">
        <v>186</v>
      </c>
      <c r="D11" s="8" t="s">
        <v>187</v>
      </c>
      <c r="E11" s="8" t="s">
        <v>188</v>
      </c>
      <c r="F11" s="16" t="s">
        <v>189</v>
      </c>
      <c r="G11" s="21" t="s">
        <v>142</v>
      </c>
      <c r="H11" s="21" t="s">
        <v>143</v>
      </c>
      <c r="I11" s="21" t="s">
        <v>175</v>
      </c>
      <c r="J11" s="21" t="s">
        <v>145</v>
      </c>
      <c r="K11" s="21" t="s">
        <v>146</v>
      </c>
      <c r="L11" s="21" t="s">
        <v>146</v>
      </c>
      <c r="M11" s="21"/>
      <c r="N11" s="21"/>
      <c r="O11" s="10"/>
    </row>
    <row r="12" spans="1:15" ht="16.2" customHeight="1">
      <c r="A12" s="10" t="s">
        <v>190</v>
      </c>
      <c r="B12" s="32" t="s">
        <v>191</v>
      </c>
      <c r="C12" s="10" t="s">
        <v>192</v>
      </c>
      <c r="D12" s="28" t="s">
        <v>193</v>
      </c>
      <c r="E12" s="28" t="s">
        <v>194</v>
      </c>
      <c r="F12" s="28" t="s">
        <v>195</v>
      </c>
      <c r="G12" s="21" t="s">
        <v>142</v>
      </c>
      <c r="H12" s="21" t="s">
        <v>143</v>
      </c>
      <c r="I12" s="21" t="s">
        <v>175</v>
      </c>
      <c r="J12" s="21" t="s">
        <v>145</v>
      </c>
      <c r="K12" s="21" t="s">
        <v>146</v>
      </c>
      <c r="L12" s="21" t="s">
        <v>146</v>
      </c>
      <c r="M12" s="21"/>
      <c r="N12" s="21"/>
      <c r="O12" s="10"/>
    </row>
    <row r="13" spans="1:15" ht="16.2" customHeight="1">
      <c r="A13" s="10" t="s">
        <v>196</v>
      </c>
      <c r="B13" s="32" t="s">
        <v>191</v>
      </c>
      <c r="C13" s="10" t="s">
        <v>197</v>
      </c>
      <c r="D13" s="28" t="s">
        <v>198</v>
      </c>
      <c r="E13" s="28" t="s">
        <v>199</v>
      </c>
      <c r="F13" s="28" t="s">
        <v>200</v>
      </c>
      <c r="G13" s="21" t="s">
        <v>142</v>
      </c>
      <c r="H13" s="21" t="s">
        <v>143</v>
      </c>
      <c r="I13" s="21" t="s">
        <v>175</v>
      </c>
      <c r="J13" s="21" t="s">
        <v>145</v>
      </c>
      <c r="K13" s="21" t="s">
        <v>146</v>
      </c>
      <c r="L13" s="21" t="s">
        <v>146</v>
      </c>
      <c r="M13" s="21"/>
      <c r="N13" s="21"/>
      <c r="O13" s="10"/>
    </row>
    <row r="14" spans="1:15" ht="24">
      <c r="A14" s="10" t="s">
        <v>201</v>
      </c>
      <c r="B14" s="9" t="s">
        <v>137</v>
      </c>
      <c r="C14" s="10" t="s">
        <v>202</v>
      </c>
      <c r="D14" s="28" t="s">
        <v>203</v>
      </c>
      <c r="E14" s="11" t="s">
        <v>204</v>
      </c>
      <c r="F14" s="28" t="s">
        <v>205</v>
      </c>
      <c r="G14" s="21" t="s">
        <v>142</v>
      </c>
      <c r="H14" s="21" t="s">
        <v>143</v>
      </c>
      <c r="I14" s="21" t="s">
        <v>144</v>
      </c>
      <c r="J14" s="21" t="s">
        <v>145</v>
      </c>
      <c r="K14" s="21" t="s">
        <v>146</v>
      </c>
      <c r="L14" s="21" t="s">
        <v>146</v>
      </c>
      <c r="M14" s="21"/>
      <c r="N14" s="10"/>
      <c r="O14" s="10"/>
    </row>
    <row r="15" spans="1:15" ht="36" customHeight="1">
      <c r="A15" s="10" t="s">
        <v>206</v>
      </c>
      <c r="B15" s="9" t="s">
        <v>137</v>
      </c>
      <c r="C15" s="10" t="s">
        <v>207</v>
      </c>
      <c r="D15" s="28" t="s">
        <v>208</v>
      </c>
      <c r="E15" s="28" t="s">
        <v>209</v>
      </c>
      <c r="F15" s="28" t="s">
        <v>210</v>
      </c>
      <c r="G15" s="21" t="s">
        <v>142</v>
      </c>
      <c r="H15" s="21" t="s">
        <v>143</v>
      </c>
      <c r="I15" s="21" t="s">
        <v>144</v>
      </c>
      <c r="J15" s="21" t="s">
        <v>145</v>
      </c>
      <c r="K15" s="21" t="s">
        <v>146</v>
      </c>
      <c r="L15" s="21" t="s">
        <v>146</v>
      </c>
      <c r="M15" s="21"/>
      <c r="N15" s="10"/>
      <c r="O15" s="10"/>
    </row>
    <row r="16" spans="1:15" ht="25.2" customHeight="1">
      <c r="A16" s="10" t="s">
        <v>211</v>
      </c>
      <c r="B16" s="9" t="s">
        <v>137</v>
      </c>
      <c r="C16" s="10" t="s">
        <v>212</v>
      </c>
      <c r="D16" s="28" t="s">
        <v>213</v>
      </c>
      <c r="E16" s="28" t="s">
        <v>214</v>
      </c>
      <c r="F16" s="28" t="s">
        <v>215</v>
      </c>
      <c r="G16" s="21" t="s">
        <v>142</v>
      </c>
      <c r="H16" s="21" t="s">
        <v>143</v>
      </c>
      <c r="I16" s="21" t="s">
        <v>144</v>
      </c>
      <c r="J16" s="21" t="s">
        <v>145</v>
      </c>
      <c r="K16" s="21" t="s">
        <v>146</v>
      </c>
      <c r="L16" s="21" t="s">
        <v>146</v>
      </c>
      <c r="M16" s="21"/>
      <c r="N16" s="10"/>
      <c r="O16" s="10"/>
    </row>
    <row r="17" spans="1:15" ht="24">
      <c r="A17" s="10" t="s">
        <v>216</v>
      </c>
      <c r="B17" s="9" t="s">
        <v>137</v>
      </c>
      <c r="C17" s="10" t="s">
        <v>217</v>
      </c>
      <c r="D17" s="28" t="s">
        <v>218</v>
      </c>
      <c r="E17" s="28" t="s">
        <v>219</v>
      </c>
      <c r="F17" s="28" t="s">
        <v>220</v>
      </c>
      <c r="G17" s="21" t="s">
        <v>142</v>
      </c>
      <c r="H17" s="21" t="s">
        <v>143</v>
      </c>
      <c r="I17" s="21" t="s">
        <v>144</v>
      </c>
      <c r="J17" s="21" t="s">
        <v>145</v>
      </c>
      <c r="K17" s="21" t="s">
        <v>146</v>
      </c>
      <c r="L17" s="21" t="s">
        <v>146</v>
      </c>
      <c r="M17" s="21"/>
      <c r="N17" s="10"/>
      <c r="O17" s="10"/>
    </row>
    <row r="18" spans="1:15" ht="16.2" customHeight="1">
      <c r="A18" s="10" t="s">
        <v>221</v>
      </c>
      <c r="B18" s="9" t="s">
        <v>137</v>
      </c>
      <c r="C18" s="10" t="s">
        <v>222</v>
      </c>
      <c r="D18" s="28" t="s">
        <v>223</v>
      </c>
      <c r="E18" s="28" t="s">
        <v>224</v>
      </c>
      <c r="F18" s="28" t="s">
        <v>225</v>
      </c>
      <c r="G18" s="21" t="s">
        <v>142</v>
      </c>
      <c r="H18" s="21" t="s">
        <v>143</v>
      </c>
      <c r="I18" s="21" t="s">
        <v>144</v>
      </c>
      <c r="J18" s="21" t="s">
        <v>145</v>
      </c>
      <c r="K18" s="21" t="s">
        <v>146</v>
      </c>
      <c r="L18" s="21" t="s">
        <v>146</v>
      </c>
      <c r="M18" s="21"/>
      <c r="N18" s="10"/>
      <c r="O18" s="10"/>
    </row>
    <row r="19" spans="1:15" ht="29.4" customHeight="1">
      <c r="A19" s="10" t="s">
        <v>226</v>
      </c>
      <c r="B19" s="9" t="s">
        <v>137</v>
      </c>
      <c r="C19" s="10" t="s">
        <v>227</v>
      </c>
      <c r="D19" s="28" t="s">
        <v>228</v>
      </c>
      <c r="E19" s="28" t="s">
        <v>229</v>
      </c>
      <c r="F19" s="28" t="s">
        <v>230</v>
      </c>
      <c r="G19" s="21" t="s">
        <v>142</v>
      </c>
      <c r="H19" s="21" t="s">
        <v>143</v>
      </c>
      <c r="I19" s="21" t="s">
        <v>144</v>
      </c>
      <c r="J19" s="21" t="s">
        <v>145</v>
      </c>
      <c r="K19" s="21" t="s">
        <v>146</v>
      </c>
      <c r="L19" s="21" t="s">
        <v>146</v>
      </c>
      <c r="M19" s="21"/>
      <c r="N19" s="10"/>
      <c r="O19" s="10"/>
    </row>
    <row r="20" spans="1:15" s="31" customFormat="1" ht="29.4" customHeight="1">
      <c r="A20" s="17" t="s">
        <v>231</v>
      </c>
      <c r="B20" s="34" t="s">
        <v>137</v>
      </c>
      <c r="C20" s="17" t="s">
        <v>232</v>
      </c>
      <c r="D20" s="35" t="s">
        <v>233</v>
      </c>
      <c r="E20" s="35" t="s">
        <v>234</v>
      </c>
      <c r="F20" s="35" t="s">
        <v>235</v>
      </c>
      <c r="G20" s="22" t="s">
        <v>142</v>
      </c>
      <c r="H20" s="22" t="s">
        <v>143</v>
      </c>
      <c r="I20" s="22" t="s">
        <v>175</v>
      </c>
      <c r="J20" s="22" t="s">
        <v>145</v>
      </c>
      <c r="K20" s="22" t="s">
        <v>146</v>
      </c>
      <c r="L20" s="22" t="s">
        <v>146</v>
      </c>
      <c r="M20" s="23"/>
      <c r="N20" s="36"/>
      <c r="O20" s="36"/>
    </row>
    <row r="21" spans="1:15" s="31" customFormat="1" ht="24">
      <c r="A21" s="17" t="s">
        <v>236</v>
      </c>
      <c r="B21" s="34" t="s">
        <v>137</v>
      </c>
      <c r="C21" s="17" t="s">
        <v>237</v>
      </c>
      <c r="D21" s="35" t="s">
        <v>238</v>
      </c>
      <c r="E21" s="35" t="s">
        <v>239</v>
      </c>
      <c r="F21" s="35" t="s">
        <v>240</v>
      </c>
      <c r="G21" s="22" t="s">
        <v>142</v>
      </c>
      <c r="H21" s="22" t="s">
        <v>143</v>
      </c>
      <c r="I21" s="22" t="s">
        <v>175</v>
      </c>
      <c r="J21" s="22" t="s">
        <v>145</v>
      </c>
      <c r="K21" s="22" t="s">
        <v>146</v>
      </c>
      <c r="L21" s="22" t="s">
        <v>146</v>
      </c>
      <c r="M21" s="23"/>
      <c r="N21" s="36"/>
      <c r="O21" s="36"/>
    </row>
    <row r="22" spans="1:15" s="31" customFormat="1" ht="24">
      <c r="A22" s="17" t="s">
        <v>241</v>
      </c>
      <c r="B22" s="34" t="s">
        <v>137</v>
      </c>
      <c r="C22" s="19" t="s">
        <v>242</v>
      </c>
      <c r="D22" s="35" t="s">
        <v>243</v>
      </c>
      <c r="E22" s="35" t="s">
        <v>244</v>
      </c>
      <c r="F22" s="35" t="s">
        <v>245</v>
      </c>
      <c r="G22" s="22" t="s">
        <v>142</v>
      </c>
      <c r="H22" s="22" t="s">
        <v>143</v>
      </c>
      <c r="I22" s="22" t="s">
        <v>175</v>
      </c>
      <c r="J22" s="22" t="s">
        <v>145</v>
      </c>
      <c r="K22" s="22" t="s">
        <v>146</v>
      </c>
      <c r="L22" s="22" t="s">
        <v>146</v>
      </c>
      <c r="M22" s="23"/>
      <c r="N22" s="36"/>
      <c r="O22" s="36"/>
    </row>
    <row r="23" spans="1:15" s="31" customFormat="1" ht="24">
      <c r="A23" s="17" t="s">
        <v>246</v>
      </c>
      <c r="B23" s="34" t="s">
        <v>137</v>
      </c>
      <c r="C23" s="19" t="s">
        <v>247</v>
      </c>
      <c r="D23" s="35" t="s">
        <v>248</v>
      </c>
      <c r="E23" s="35" t="s">
        <v>249</v>
      </c>
      <c r="F23" s="35" t="s">
        <v>250</v>
      </c>
      <c r="G23" s="22" t="s">
        <v>142</v>
      </c>
      <c r="H23" s="22" t="s">
        <v>143</v>
      </c>
      <c r="I23" s="22" t="s">
        <v>175</v>
      </c>
      <c r="J23" s="22" t="s">
        <v>145</v>
      </c>
      <c r="K23" s="22" t="s">
        <v>146</v>
      </c>
      <c r="L23" s="22" t="s">
        <v>146</v>
      </c>
      <c r="M23" s="23"/>
      <c r="N23" s="36"/>
      <c r="O23" s="36"/>
    </row>
    <row r="24" spans="1:15" s="31" customFormat="1" ht="24">
      <c r="A24" s="17" t="s">
        <v>251</v>
      </c>
      <c r="B24" s="34" t="s">
        <v>137</v>
      </c>
      <c r="C24" s="19" t="s">
        <v>252</v>
      </c>
      <c r="D24" s="35" t="s">
        <v>253</v>
      </c>
      <c r="E24" s="35" t="s">
        <v>254</v>
      </c>
      <c r="F24" s="35" t="s">
        <v>255</v>
      </c>
      <c r="G24" s="22" t="s">
        <v>142</v>
      </c>
      <c r="H24" s="22" t="s">
        <v>143</v>
      </c>
      <c r="I24" s="22" t="s">
        <v>175</v>
      </c>
      <c r="J24" s="22" t="s">
        <v>145</v>
      </c>
      <c r="K24" s="22" t="s">
        <v>146</v>
      </c>
      <c r="L24" s="22" t="s">
        <v>146</v>
      </c>
      <c r="M24" s="23"/>
      <c r="N24" s="36"/>
      <c r="O24" s="36"/>
    </row>
    <row r="25" spans="1:15" s="31" customFormat="1" ht="24">
      <c r="A25" s="17" t="s">
        <v>256</v>
      </c>
      <c r="B25" s="34" t="s">
        <v>137</v>
      </c>
      <c r="C25" s="19" t="s">
        <v>257</v>
      </c>
      <c r="D25" s="35" t="s">
        <v>258</v>
      </c>
      <c r="E25" s="35" t="s">
        <v>259</v>
      </c>
      <c r="F25" s="35" t="s">
        <v>260</v>
      </c>
      <c r="G25" s="22" t="s">
        <v>142</v>
      </c>
      <c r="H25" s="22" t="s">
        <v>143</v>
      </c>
      <c r="I25" s="22" t="s">
        <v>175</v>
      </c>
      <c r="J25" s="22" t="s">
        <v>145</v>
      </c>
      <c r="K25" s="22" t="s">
        <v>146</v>
      </c>
      <c r="L25" s="22" t="s">
        <v>146</v>
      </c>
      <c r="M25" s="23"/>
      <c r="N25" s="36"/>
      <c r="O25" s="36"/>
    </row>
    <row r="26" spans="1:15" s="31" customFormat="1" ht="24">
      <c r="A26" s="17" t="s">
        <v>261</v>
      </c>
      <c r="B26" s="34" t="s">
        <v>137</v>
      </c>
      <c r="C26" s="19" t="s">
        <v>262</v>
      </c>
      <c r="D26" s="35" t="s">
        <v>263</v>
      </c>
      <c r="E26" s="35" t="s">
        <v>264</v>
      </c>
      <c r="F26" s="35" t="s">
        <v>265</v>
      </c>
      <c r="G26" s="22" t="s">
        <v>142</v>
      </c>
      <c r="H26" s="22" t="s">
        <v>143</v>
      </c>
      <c r="I26" s="22" t="s">
        <v>175</v>
      </c>
      <c r="J26" s="22" t="s">
        <v>145</v>
      </c>
      <c r="K26" s="22" t="s">
        <v>146</v>
      </c>
      <c r="L26" s="22" t="s">
        <v>146</v>
      </c>
      <c r="M26" s="23"/>
      <c r="N26" s="36"/>
      <c r="O26" s="36"/>
    </row>
    <row r="27" spans="1:15" s="31" customFormat="1" ht="24">
      <c r="A27" s="17" t="s">
        <v>266</v>
      </c>
      <c r="B27" s="34" t="s">
        <v>137</v>
      </c>
      <c r="C27" s="19" t="s">
        <v>267</v>
      </c>
      <c r="D27" s="35" t="s">
        <v>268</v>
      </c>
      <c r="E27" s="35" t="s">
        <v>269</v>
      </c>
      <c r="F27" s="35" t="s">
        <v>270</v>
      </c>
      <c r="G27" s="22" t="s">
        <v>142</v>
      </c>
      <c r="H27" s="22" t="s">
        <v>143</v>
      </c>
      <c r="I27" s="22" t="s">
        <v>175</v>
      </c>
      <c r="J27" s="22" t="s">
        <v>145</v>
      </c>
      <c r="K27" s="22" t="s">
        <v>146</v>
      </c>
      <c r="L27" s="22" t="s">
        <v>146</v>
      </c>
      <c r="M27" s="23"/>
      <c r="N27" s="36"/>
      <c r="O27" s="36"/>
    </row>
    <row r="28" spans="1:15" s="31" customFormat="1" ht="24">
      <c r="A28" s="17" t="s">
        <v>271</v>
      </c>
      <c r="B28" s="34" t="s">
        <v>137</v>
      </c>
      <c r="C28" s="19" t="s">
        <v>272</v>
      </c>
      <c r="D28" s="35" t="s">
        <v>273</v>
      </c>
      <c r="E28" s="35" t="s">
        <v>274</v>
      </c>
      <c r="F28" s="35" t="s">
        <v>275</v>
      </c>
      <c r="G28" s="22" t="s">
        <v>142</v>
      </c>
      <c r="H28" s="22" t="s">
        <v>143</v>
      </c>
      <c r="I28" s="22" t="s">
        <v>175</v>
      </c>
      <c r="J28" s="22" t="s">
        <v>145</v>
      </c>
      <c r="K28" s="22" t="s">
        <v>146</v>
      </c>
      <c r="L28" s="22" t="s">
        <v>146</v>
      </c>
      <c r="M28" s="23"/>
      <c r="N28" s="36"/>
      <c r="O28" s="36"/>
    </row>
    <row r="29" spans="1:15" s="31" customFormat="1" ht="24">
      <c r="A29" s="17" t="s">
        <v>276</v>
      </c>
      <c r="B29" s="34" t="s">
        <v>137</v>
      </c>
      <c r="C29" s="19" t="s">
        <v>277</v>
      </c>
      <c r="D29" s="35" t="s">
        <v>278</v>
      </c>
      <c r="E29" s="35" t="s">
        <v>279</v>
      </c>
      <c r="F29" s="35" t="s">
        <v>280</v>
      </c>
      <c r="G29" s="22" t="s">
        <v>142</v>
      </c>
      <c r="H29" s="22" t="s">
        <v>143</v>
      </c>
      <c r="I29" s="22" t="s">
        <v>175</v>
      </c>
      <c r="J29" s="22" t="s">
        <v>145</v>
      </c>
      <c r="K29" s="22" t="s">
        <v>146</v>
      </c>
      <c r="L29" s="22" t="s">
        <v>146</v>
      </c>
      <c r="M29" s="23"/>
      <c r="N29" s="36"/>
      <c r="O29" s="36"/>
    </row>
    <row r="30" spans="1:15" s="31" customFormat="1" ht="24">
      <c r="A30" s="17" t="s">
        <v>281</v>
      </c>
      <c r="B30" s="34" t="s">
        <v>137</v>
      </c>
      <c r="C30" s="19" t="s">
        <v>282</v>
      </c>
      <c r="D30" s="35" t="s">
        <v>283</v>
      </c>
      <c r="E30" s="35" t="s">
        <v>284</v>
      </c>
      <c r="F30" s="35" t="s">
        <v>285</v>
      </c>
      <c r="G30" s="22" t="s">
        <v>142</v>
      </c>
      <c r="H30" s="22" t="s">
        <v>143</v>
      </c>
      <c r="I30" s="22" t="s">
        <v>175</v>
      </c>
      <c r="J30" s="22" t="s">
        <v>145</v>
      </c>
      <c r="K30" s="22" t="s">
        <v>146</v>
      </c>
      <c r="L30" s="22" t="s">
        <v>146</v>
      </c>
      <c r="M30" s="23"/>
      <c r="N30" s="36"/>
      <c r="O30" s="36"/>
    </row>
    <row r="31" spans="1:15" s="31" customFormat="1" ht="24">
      <c r="A31" s="17" t="s">
        <v>286</v>
      </c>
      <c r="B31" s="34" t="s">
        <v>137</v>
      </c>
      <c r="C31" s="19" t="s">
        <v>287</v>
      </c>
      <c r="D31" s="35" t="s">
        <v>288</v>
      </c>
      <c r="E31" s="35" t="s">
        <v>289</v>
      </c>
      <c r="F31" s="35" t="s">
        <v>290</v>
      </c>
      <c r="G31" s="22" t="s">
        <v>142</v>
      </c>
      <c r="H31" s="22" t="s">
        <v>143</v>
      </c>
      <c r="I31" s="22" t="s">
        <v>175</v>
      </c>
      <c r="J31" s="22" t="s">
        <v>145</v>
      </c>
      <c r="K31" s="22" t="s">
        <v>146</v>
      </c>
      <c r="L31" s="22" t="s">
        <v>146</v>
      </c>
      <c r="M31" s="23"/>
      <c r="N31" s="36"/>
      <c r="O31" s="36"/>
    </row>
    <row r="32" spans="1:15" s="31" customFormat="1" ht="24">
      <c r="A32" s="17" t="s">
        <v>291</v>
      </c>
      <c r="B32" s="34" t="s">
        <v>137</v>
      </c>
      <c r="C32" s="19" t="s">
        <v>292</v>
      </c>
      <c r="D32" s="35" t="s">
        <v>293</v>
      </c>
      <c r="E32" s="35" t="s">
        <v>294</v>
      </c>
      <c r="F32" s="35" t="s">
        <v>295</v>
      </c>
      <c r="G32" s="22" t="s">
        <v>142</v>
      </c>
      <c r="H32" s="22" t="s">
        <v>143</v>
      </c>
      <c r="I32" s="22" t="s">
        <v>175</v>
      </c>
      <c r="J32" s="22" t="s">
        <v>145</v>
      </c>
      <c r="K32" s="22" t="s">
        <v>146</v>
      </c>
      <c r="L32" s="22" t="s">
        <v>146</v>
      </c>
      <c r="M32" s="23"/>
      <c r="N32" s="36"/>
      <c r="O32" s="36"/>
    </row>
    <row r="33" spans="9:11" s="31" customFormat="1" ht="16.2" customHeight="1">
      <c r="I33" s="37"/>
      <c r="J33" s="37"/>
      <c r="K33" s="37"/>
    </row>
    <row r="34" spans="9:11" s="31" customFormat="1" ht="16.2" customHeight="1">
      <c r="I34" s="37"/>
      <c r="J34" s="37"/>
      <c r="K34" s="37"/>
    </row>
    <row r="35" spans="9:11" s="31" customFormat="1" ht="16.2" customHeight="1">
      <c r="I35" s="37"/>
      <c r="J35" s="37"/>
      <c r="K35" s="37"/>
    </row>
    <row r="36" spans="9:11" s="31" customFormat="1" ht="16.2" customHeight="1">
      <c r="I36" s="37"/>
      <c r="J36" s="37"/>
      <c r="K36" s="37"/>
    </row>
    <row r="37" spans="9:11" s="31" customFormat="1" ht="16.2" customHeight="1">
      <c r="I37" s="37"/>
      <c r="J37" s="37"/>
      <c r="K37" s="37"/>
    </row>
    <row r="38" spans="9:11" s="31" customFormat="1" ht="16.2" customHeight="1">
      <c r="I38" s="37"/>
      <c r="J38" s="37"/>
      <c r="K38" s="37"/>
    </row>
    <row r="39" spans="9:11" s="31" customFormat="1" ht="16.2" customHeight="1">
      <c r="I39" s="37"/>
      <c r="J39" s="37"/>
      <c r="K39" s="37"/>
    </row>
  </sheetData>
  <phoneticPr fontId="21" type="noConversion"/>
  <dataValidations count="1">
    <dataValidation type="list" allowBlank="1" showErrorMessage="1" sqref="O2 O3 O4 O5 O6 O7 O8 O9 O10 O11 O12 O13 O14 O15 O16 O17 O18 O19 O20 O21 O22 O23 O24 O25 O26 O27 O28 O29 O30 O31 O32">
      <formula1>"T,T+1Q,T+2Q,T+3Q,T+4Q,NS"</formula1>
    </dataValidation>
  </dataValidations>
  <pageMargins left="0.75" right="0.75" top="1" bottom="1" header="0.5" footer="0.5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topLeftCell="F1" zoomScale="130" zoomScaleNormal="130" workbookViewId="0">
      <selection activeCell="O1" sqref="O1"/>
    </sheetView>
  </sheetViews>
  <sheetFormatPr defaultColWidth="9" defaultRowHeight="12"/>
  <cols>
    <col min="1" max="1" width="8.88671875" style="6" customWidth="1"/>
    <col min="2" max="2" width="7.5546875" style="6" customWidth="1"/>
    <col min="3" max="3" width="16.109375" style="6" customWidth="1"/>
    <col min="4" max="4" width="21.33203125" style="6" customWidth="1"/>
    <col min="5" max="5" width="59.44140625" style="6" customWidth="1"/>
    <col min="6" max="6" width="7.5546875" style="6" customWidth="1"/>
    <col min="7" max="7" width="9" style="6"/>
    <col min="8" max="8" width="9.6640625" style="6" customWidth="1"/>
    <col min="9" max="9" width="5.6640625" style="26" customWidth="1"/>
    <col min="10" max="10" width="16.44140625" style="26" customWidth="1"/>
    <col min="11" max="11" width="9" style="26"/>
    <col min="12" max="12" width="9" style="6"/>
    <col min="13" max="13" width="9.6640625" style="6" customWidth="1"/>
    <col min="14" max="14" width="5.6640625" style="6" customWidth="1"/>
    <col min="15" max="16384" width="9" style="6"/>
  </cols>
  <sheetData>
    <row r="1" spans="1:15">
      <c r="A1" s="14" t="s">
        <v>122</v>
      </c>
      <c r="B1" s="14" t="s">
        <v>123</v>
      </c>
      <c r="C1" s="14" t="s">
        <v>124</v>
      </c>
      <c r="D1" s="14" t="s">
        <v>125</v>
      </c>
      <c r="E1" s="14" t="s">
        <v>126</v>
      </c>
      <c r="F1" s="14" t="s">
        <v>127</v>
      </c>
      <c r="G1" s="14" t="s">
        <v>128</v>
      </c>
      <c r="H1" s="14" t="s">
        <v>129</v>
      </c>
      <c r="I1" s="14" t="s">
        <v>130</v>
      </c>
      <c r="J1" s="14" t="s">
        <v>131</v>
      </c>
      <c r="K1" s="14" t="s">
        <v>132</v>
      </c>
      <c r="L1" s="14" t="s">
        <v>133</v>
      </c>
      <c r="M1" s="14" t="s">
        <v>134</v>
      </c>
      <c r="N1" s="14" t="s">
        <v>62</v>
      </c>
      <c r="O1" s="12" t="s">
        <v>135</v>
      </c>
    </row>
    <row r="2" spans="1:15">
      <c r="A2" s="9" t="s">
        <v>296</v>
      </c>
      <c r="B2" s="9" t="s">
        <v>191</v>
      </c>
      <c r="C2" s="27" t="s">
        <v>297</v>
      </c>
      <c r="D2" s="28" t="s">
        <v>298</v>
      </c>
      <c r="E2" s="29" t="s">
        <v>299</v>
      </c>
      <c r="F2" s="28" t="s">
        <v>300</v>
      </c>
      <c r="G2" s="21" t="s">
        <v>301</v>
      </c>
      <c r="H2" s="21" t="s">
        <v>143</v>
      </c>
      <c r="I2" s="21" t="s">
        <v>144</v>
      </c>
      <c r="J2" s="21" t="s">
        <v>302</v>
      </c>
      <c r="K2" s="21" t="s">
        <v>146</v>
      </c>
      <c r="L2" s="21" t="s">
        <v>146</v>
      </c>
      <c r="M2" s="30" t="s">
        <v>303</v>
      </c>
      <c r="N2" s="10"/>
      <c r="O2" s="10"/>
    </row>
    <row r="3" spans="1:15">
      <c r="A3" s="9" t="s">
        <v>304</v>
      </c>
      <c r="B3" s="9" t="s">
        <v>191</v>
      </c>
      <c r="C3" s="27" t="s">
        <v>305</v>
      </c>
      <c r="D3" s="28" t="s">
        <v>306</v>
      </c>
      <c r="E3" s="29" t="s">
        <v>307</v>
      </c>
      <c r="F3" s="28" t="s">
        <v>300</v>
      </c>
      <c r="G3" s="21" t="s">
        <v>301</v>
      </c>
      <c r="H3" s="21" t="s">
        <v>143</v>
      </c>
      <c r="I3" s="21" t="s">
        <v>144</v>
      </c>
      <c r="J3" s="21" t="s">
        <v>302</v>
      </c>
      <c r="K3" s="21" t="s">
        <v>146</v>
      </c>
      <c r="L3" s="21" t="s">
        <v>146</v>
      </c>
      <c r="M3" s="30" t="s">
        <v>303</v>
      </c>
      <c r="N3" s="10"/>
      <c r="O3" s="10"/>
    </row>
    <row r="4" spans="1:15">
      <c r="A4" s="9" t="s">
        <v>308</v>
      </c>
      <c r="B4" s="9" t="s">
        <v>191</v>
      </c>
      <c r="C4" s="27" t="s">
        <v>309</v>
      </c>
      <c r="D4" s="28" t="s">
        <v>310</v>
      </c>
      <c r="E4" s="29" t="s">
        <v>311</v>
      </c>
      <c r="F4" s="28" t="s">
        <v>300</v>
      </c>
      <c r="G4" s="21" t="s">
        <v>301</v>
      </c>
      <c r="H4" s="21" t="s">
        <v>143</v>
      </c>
      <c r="I4" s="21" t="s">
        <v>144</v>
      </c>
      <c r="J4" s="21" t="s">
        <v>302</v>
      </c>
      <c r="K4" s="21" t="s">
        <v>146</v>
      </c>
      <c r="L4" s="21" t="s">
        <v>146</v>
      </c>
      <c r="M4" s="30" t="s">
        <v>303</v>
      </c>
      <c r="N4" s="10"/>
      <c r="O4" s="10"/>
    </row>
  </sheetData>
  <phoneticPr fontId="21" type="noConversion"/>
  <dataValidations count="1">
    <dataValidation type="list" allowBlank="1" showErrorMessage="1" sqref="O2 O3 O4">
      <formula1>"T,T+1Q,T+2Q,T+3Q,T+4Q,NS"</formula1>
    </dataValidation>
  </dataValidations>
  <pageMargins left="0.75" right="0.75" top="1" bottom="1" header="0.5" footer="0.5"/>
  <pageSetup paperSize="9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topLeftCell="C1" workbookViewId="0">
      <selection activeCell="O1" sqref="O1"/>
    </sheetView>
  </sheetViews>
  <sheetFormatPr defaultColWidth="9" defaultRowHeight="12"/>
  <cols>
    <col min="3" max="3" width="19.109375" customWidth="1"/>
    <col min="4" max="4" width="16.6640625" customWidth="1"/>
    <col min="5" max="5" width="27.5546875" customWidth="1"/>
    <col min="6" max="6" width="38.88671875" customWidth="1"/>
    <col min="10" max="10" width="14" customWidth="1"/>
  </cols>
  <sheetData>
    <row r="1" spans="1:15" s="6" customFormat="1">
      <c r="A1" s="14" t="s">
        <v>122</v>
      </c>
      <c r="B1" s="14" t="s">
        <v>123</v>
      </c>
      <c r="C1" s="14" t="s">
        <v>124</v>
      </c>
      <c r="D1" s="14" t="s">
        <v>125</v>
      </c>
      <c r="E1" s="14" t="s">
        <v>126</v>
      </c>
      <c r="F1" s="14" t="s">
        <v>127</v>
      </c>
      <c r="G1" s="14" t="s">
        <v>128</v>
      </c>
      <c r="H1" s="14" t="s">
        <v>129</v>
      </c>
      <c r="I1" s="14" t="s">
        <v>130</v>
      </c>
      <c r="J1" s="14" t="s">
        <v>131</v>
      </c>
      <c r="K1" s="14" t="s">
        <v>132</v>
      </c>
      <c r="L1" s="14" t="s">
        <v>133</v>
      </c>
      <c r="M1" s="14" t="s">
        <v>134</v>
      </c>
      <c r="N1" s="14" t="s">
        <v>62</v>
      </c>
      <c r="O1" s="12" t="s">
        <v>135</v>
      </c>
    </row>
    <row r="2" spans="1:15" s="6" customFormat="1" ht="36">
      <c r="A2" s="10" t="s">
        <v>312</v>
      </c>
      <c r="B2" s="15" t="s">
        <v>191</v>
      </c>
      <c r="C2" s="8" t="s">
        <v>313</v>
      </c>
      <c r="D2" s="8" t="s">
        <v>314</v>
      </c>
      <c r="E2" s="8" t="s">
        <v>315</v>
      </c>
      <c r="F2" s="8" t="s">
        <v>316</v>
      </c>
      <c r="G2" s="15" t="s">
        <v>317</v>
      </c>
      <c r="H2" s="15" t="s">
        <v>143</v>
      </c>
      <c r="I2" s="21" t="s">
        <v>144</v>
      </c>
      <c r="J2" s="21" t="s">
        <v>318</v>
      </c>
      <c r="K2" s="21" t="s">
        <v>146</v>
      </c>
      <c r="L2" s="21" t="s">
        <v>146</v>
      </c>
      <c r="M2" s="21"/>
      <c r="N2" s="9"/>
      <c r="O2" s="10"/>
    </row>
    <row r="3" spans="1:15" s="6" customFormat="1" ht="24">
      <c r="A3" s="10" t="s">
        <v>319</v>
      </c>
      <c r="B3" s="15" t="s">
        <v>191</v>
      </c>
      <c r="C3" s="8" t="s">
        <v>320</v>
      </c>
      <c r="D3" s="8" t="s">
        <v>321</v>
      </c>
      <c r="E3" s="8" t="s">
        <v>322</v>
      </c>
      <c r="F3" s="16" t="s">
        <v>151</v>
      </c>
      <c r="G3" s="15" t="s">
        <v>317</v>
      </c>
      <c r="H3" s="15" t="s">
        <v>143</v>
      </c>
      <c r="I3" s="21" t="s">
        <v>144</v>
      </c>
      <c r="J3" s="21" t="s">
        <v>318</v>
      </c>
      <c r="K3" s="21" t="s">
        <v>146</v>
      </c>
      <c r="L3" s="21" t="s">
        <v>146</v>
      </c>
      <c r="M3" s="21"/>
      <c r="N3" s="9"/>
      <c r="O3" s="10"/>
    </row>
    <row r="4" spans="1:15" s="13" customFormat="1" ht="24">
      <c r="A4" s="17" t="s">
        <v>323</v>
      </c>
      <c r="B4" s="18" t="s">
        <v>137</v>
      </c>
      <c r="C4" s="19" t="s">
        <v>324</v>
      </c>
      <c r="D4" s="20" t="s">
        <v>325</v>
      </c>
      <c r="E4" s="20" t="s">
        <v>326</v>
      </c>
      <c r="F4" s="20" t="s">
        <v>327</v>
      </c>
      <c r="G4" s="18" t="s">
        <v>317</v>
      </c>
      <c r="H4" s="18" t="s">
        <v>143</v>
      </c>
      <c r="I4" s="22" t="s">
        <v>144</v>
      </c>
      <c r="J4" s="22" t="s">
        <v>318</v>
      </c>
      <c r="K4" s="22" t="s">
        <v>146</v>
      </c>
      <c r="L4" s="22" t="s">
        <v>146</v>
      </c>
      <c r="M4" s="23"/>
      <c r="N4" s="24"/>
      <c r="O4" s="25"/>
    </row>
    <row r="5" spans="1:15" s="13" customFormat="1" ht="24">
      <c r="A5" s="17" t="s">
        <v>328</v>
      </c>
      <c r="B5" s="18" t="s">
        <v>137</v>
      </c>
      <c r="C5" s="19" t="s">
        <v>329</v>
      </c>
      <c r="D5" s="20" t="s">
        <v>330</v>
      </c>
      <c r="E5" s="20" t="s">
        <v>331</v>
      </c>
      <c r="F5" s="20" t="s">
        <v>332</v>
      </c>
      <c r="G5" s="18" t="s">
        <v>317</v>
      </c>
      <c r="H5" s="18" t="s">
        <v>143</v>
      </c>
      <c r="I5" s="22" t="s">
        <v>144</v>
      </c>
      <c r="J5" s="22" t="s">
        <v>318</v>
      </c>
      <c r="K5" s="22" t="s">
        <v>146</v>
      </c>
      <c r="L5" s="22" t="s">
        <v>146</v>
      </c>
      <c r="M5" s="23"/>
      <c r="N5" s="24"/>
      <c r="O5" s="25"/>
    </row>
  </sheetData>
  <phoneticPr fontId="21" type="noConversion"/>
  <dataValidations count="1">
    <dataValidation type="list" allowBlank="1" showErrorMessage="1" sqref="O2 O3 O4 O5">
      <formula1>"T,T+1Q,T+2Q,T+3Q,T+4Q,NS"</formula1>
    </dataValidation>
  </dataValidations>
  <pageMargins left="0.69930555555555596" right="0.69930555555555596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topLeftCell="D1" workbookViewId="0">
      <selection activeCell="J12" sqref="J12"/>
    </sheetView>
  </sheetViews>
  <sheetFormatPr defaultColWidth="9" defaultRowHeight="12"/>
  <cols>
    <col min="1" max="1" width="9" style="6"/>
    <col min="2" max="2" width="7.88671875" style="6" customWidth="1"/>
    <col min="3" max="3" width="15.33203125" style="6" customWidth="1"/>
    <col min="4" max="4" width="13.109375" style="6" customWidth="1"/>
    <col min="5" max="5" width="30.5546875" style="6" customWidth="1"/>
    <col min="6" max="6" width="40.5546875" style="6" customWidth="1"/>
    <col min="7" max="8" width="9.88671875" style="6" customWidth="1"/>
    <col min="9" max="9" width="6.44140625" style="6" customWidth="1"/>
    <col min="10" max="10" width="13.88671875" style="6" customWidth="1"/>
    <col min="11" max="12" width="9" style="6"/>
    <col min="13" max="13" width="9.88671875" style="6" customWidth="1"/>
    <col min="14" max="14" width="17.109375" style="6" customWidth="1"/>
    <col min="15" max="16384" width="9" style="6"/>
  </cols>
  <sheetData>
    <row r="1" spans="1:15">
      <c r="A1" s="7" t="s">
        <v>122</v>
      </c>
      <c r="B1" s="7" t="s">
        <v>123</v>
      </c>
      <c r="C1" s="7" t="s">
        <v>124</v>
      </c>
      <c r="D1" s="7" t="s">
        <v>125</v>
      </c>
      <c r="E1" s="7" t="s">
        <v>126</v>
      </c>
      <c r="F1" s="7" t="s">
        <v>127</v>
      </c>
      <c r="G1" s="7" t="s">
        <v>128</v>
      </c>
      <c r="H1" s="7" t="s">
        <v>129</v>
      </c>
      <c r="I1" s="7" t="s">
        <v>130</v>
      </c>
      <c r="J1" s="7" t="s">
        <v>131</v>
      </c>
      <c r="K1" s="7" t="s">
        <v>132</v>
      </c>
      <c r="L1" s="7" t="s">
        <v>133</v>
      </c>
      <c r="M1" s="7" t="s">
        <v>134</v>
      </c>
      <c r="N1" s="7" t="s">
        <v>62</v>
      </c>
      <c r="O1" s="12" t="s">
        <v>135</v>
      </c>
    </row>
    <row r="2" spans="1:15" ht="84">
      <c r="A2" s="8" t="s">
        <v>333</v>
      </c>
      <c r="B2" s="9" t="s">
        <v>137</v>
      </c>
      <c r="C2" s="10" t="s">
        <v>334</v>
      </c>
      <c r="D2" s="10" t="s">
        <v>335</v>
      </c>
      <c r="E2" s="11" t="s">
        <v>336</v>
      </c>
      <c r="F2" s="11" t="s">
        <v>337</v>
      </c>
      <c r="G2" s="11" t="s">
        <v>338</v>
      </c>
      <c r="H2" s="10" t="s">
        <v>339</v>
      </c>
      <c r="I2" s="11" t="s">
        <v>340</v>
      </c>
      <c r="J2" s="11" t="s">
        <v>341</v>
      </c>
      <c r="K2" s="11" t="s">
        <v>146</v>
      </c>
      <c r="L2" s="11" t="s">
        <v>146</v>
      </c>
      <c r="M2" s="11" t="s">
        <v>303</v>
      </c>
      <c r="N2" s="11" t="s">
        <v>342</v>
      </c>
      <c r="O2" s="10"/>
    </row>
  </sheetData>
  <phoneticPr fontId="21" type="noConversion"/>
  <dataValidations count="1">
    <dataValidation type="list" allowBlank="1" showErrorMessage="1" sqref="O2">
      <formula1>"T,T+1Q,T+2Q,T+3Q,T+4Q,NS"</formula1>
    </dataValidation>
  </dataValidations>
  <pageMargins left="0.69930555555555596" right="0.69930555555555596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D38" sqref="D38"/>
    </sheetView>
  </sheetViews>
  <sheetFormatPr defaultColWidth="10" defaultRowHeight="12"/>
  <cols>
    <col min="1" max="2" width="7.33203125" style="1" customWidth="1" collapsed="1"/>
    <col min="3" max="3" width="12.88671875" style="1" customWidth="1" collapsed="1"/>
    <col min="4" max="4" width="38.44140625" style="1" customWidth="1" collapsed="1"/>
    <col min="5" max="16384" width="10" style="1" collapsed="1"/>
  </cols>
  <sheetData>
    <row r="1" spans="1:4">
      <c r="A1" s="85" t="s">
        <v>343</v>
      </c>
      <c r="B1" s="85"/>
      <c r="C1" s="85"/>
      <c r="D1" s="85"/>
    </row>
    <row r="2" spans="1:4">
      <c r="A2" s="2" t="s">
        <v>344</v>
      </c>
      <c r="B2" s="2" t="s">
        <v>345</v>
      </c>
      <c r="C2" s="3" t="s">
        <v>346</v>
      </c>
      <c r="D2" s="2" t="s">
        <v>347</v>
      </c>
    </row>
    <row r="3" spans="1:4">
      <c r="A3" s="2" t="s">
        <v>348</v>
      </c>
      <c r="B3" s="2" t="s">
        <v>349</v>
      </c>
      <c r="C3" s="4">
        <v>13910834683</v>
      </c>
      <c r="D3" s="2" t="s">
        <v>350</v>
      </c>
    </row>
    <row r="4" spans="1:4">
      <c r="A4" s="2" t="s">
        <v>351</v>
      </c>
      <c r="B4" s="2" t="s">
        <v>349</v>
      </c>
      <c r="C4" s="4">
        <v>13910785072</v>
      </c>
      <c r="D4" s="2" t="s">
        <v>352</v>
      </c>
    </row>
    <row r="5" spans="1:4">
      <c r="A5" s="2" t="s">
        <v>353</v>
      </c>
      <c r="B5" s="2" t="s">
        <v>349</v>
      </c>
      <c r="C5" s="5">
        <v>13601368683</v>
      </c>
      <c r="D5" s="2" t="s">
        <v>354</v>
      </c>
    </row>
    <row r="6" spans="1:4">
      <c r="A6" s="2" t="s">
        <v>355</v>
      </c>
      <c r="B6" s="2" t="s">
        <v>349</v>
      </c>
      <c r="C6" s="4">
        <v>13501109642</v>
      </c>
      <c r="D6" s="2" t="s">
        <v>356</v>
      </c>
    </row>
    <row r="7" spans="1:4">
      <c r="A7" s="2" t="s">
        <v>357</v>
      </c>
      <c r="B7" s="2" t="s">
        <v>349</v>
      </c>
      <c r="C7" s="4">
        <v>13636426617</v>
      </c>
      <c r="D7" s="2" t="s">
        <v>358</v>
      </c>
    </row>
    <row r="8" spans="1:4">
      <c r="A8" s="2" t="s">
        <v>359</v>
      </c>
      <c r="B8" s="2" t="s">
        <v>349</v>
      </c>
      <c r="C8" s="4">
        <v>13910084851</v>
      </c>
      <c r="D8" s="2" t="s">
        <v>360</v>
      </c>
    </row>
    <row r="9" spans="1:4">
      <c r="A9" s="2" t="s">
        <v>361</v>
      </c>
      <c r="B9" s="2" t="s">
        <v>349</v>
      </c>
      <c r="C9" s="4">
        <v>13911554821</v>
      </c>
      <c r="D9" s="2" t="s">
        <v>362</v>
      </c>
    </row>
    <row r="10" spans="1:4">
      <c r="A10" s="2" t="s">
        <v>363</v>
      </c>
      <c r="B10" s="2" t="s">
        <v>349</v>
      </c>
      <c r="C10" s="4">
        <v>13910532301</v>
      </c>
      <c r="D10" s="2" t="s">
        <v>364</v>
      </c>
    </row>
    <row r="11" spans="1:4">
      <c r="A11" s="2" t="s">
        <v>365</v>
      </c>
      <c r="B11" s="2" t="s">
        <v>366</v>
      </c>
      <c r="C11" s="4">
        <v>15191850585</v>
      </c>
      <c r="D11" s="2" t="s">
        <v>367</v>
      </c>
    </row>
    <row r="12" spans="1:4">
      <c r="A12" s="2" t="s">
        <v>368</v>
      </c>
      <c r="B12" s="2" t="s">
        <v>366</v>
      </c>
      <c r="C12" s="4">
        <v>18918325595</v>
      </c>
      <c r="D12" s="2" t="s">
        <v>369</v>
      </c>
    </row>
    <row r="13" spans="1:4">
      <c r="A13" s="2" t="s">
        <v>370</v>
      </c>
      <c r="B13" s="2" t="s">
        <v>366</v>
      </c>
      <c r="C13" s="4">
        <v>18500522566</v>
      </c>
      <c r="D13" s="2" t="s">
        <v>371</v>
      </c>
    </row>
    <row r="14" spans="1:4">
      <c r="A14" s="2" t="s">
        <v>372</v>
      </c>
      <c r="B14" s="2" t="s">
        <v>366</v>
      </c>
      <c r="C14" s="4">
        <v>18616850658</v>
      </c>
      <c r="D14" s="2" t="s">
        <v>373</v>
      </c>
    </row>
    <row r="15" spans="1:4">
      <c r="A15" s="2" t="s">
        <v>374</v>
      </c>
      <c r="B15" s="2" t="s">
        <v>366</v>
      </c>
      <c r="C15" s="4">
        <v>18988758326</v>
      </c>
      <c r="D15" s="2" t="s">
        <v>375</v>
      </c>
    </row>
    <row r="16" spans="1:4">
      <c r="A16" s="2" t="s">
        <v>376</v>
      </c>
      <c r="B16" s="2" t="s">
        <v>377</v>
      </c>
      <c r="C16" s="4">
        <v>13801373694</v>
      </c>
      <c r="D16" s="2" t="s">
        <v>378</v>
      </c>
    </row>
    <row r="17" spans="1:4">
      <c r="A17" s="2" t="s">
        <v>379</v>
      </c>
      <c r="B17" s="2" t="s">
        <v>377</v>
      </c>
      <c r="C17" s="4">
        <v>13910533604</v>
      </c>
      <c r="D17" s="2" t="s">
        <v>380</v>
      </c>
    </row>
    <row r="18" spans="1:4">
      <c r="A18" s="2" t="s">
        <v>381</v>
      </c>
      <c r="B18" s="2" t="s">
        <v>377</v>
      </c>
      <c r="C18" s="4">
        <v>13801098392</v>
      </c>
      <c r="D18" s="2" t="s">
        <v>382</v>
      </c>
    </row>
    <row r="19" spans="1:4">
      <c r="A19" s="2" t="s">
        <v>383</v>
      </c>
      <c r="B19" s="2" t="s">
        <v>377</v>
      </c>
      <c r="C19" s="4">
        <v>18612773262</v>
      </c>
      <c r="D19" s="2" t="s">
        <v>384</v>
      </c>
    </row>
    <row r="20" spans="1:4">
      <c r="A20" s="2" t="s">
        <v>385</v>
      </c>
      <c r="B20" s="2" t="s">
        <v>377</v>
      </c>
      <c r="C20" s="4">
        <v>13910552512</v>
      </c>
      <c r="D20" s="2" t="s">
        <v>386</v>
      </c>
    </row>
    <row r="21" spans="1:4">
      <c r="A21" s="2" t="s">
        <v>12</v>
      </c>
      <c r="B21" s="2" t="s">
        <v>387</v>
      </c>
      <c r="C21" s="4">
        <v>13426150224</v>
      </c>
      <c r="D21" s="2" t="s">
        <v>388</v>
      </c>
    </row>
    <row r="22" spans="1:4">
      <c r="A22" s="2" t="s">
        <v>389</v>
      </c>
      <c r="B22" s="2" t="s">
        <v>390</v>
      </c>
      <c r="C22" s="4">
        <v>18061848868</v>
      </c>
      <c r="D22" s="2" t="s">
        <v>391</v>
      </c>
    </row>
    <row r="23" spans="1:4">
      <c r="A23" s="2" t="s">
        <v>392</v>
      </c>
      <c r="B23" s="2" t="s">
        <v>390</v>
      </c>
      <c r="C23" s="4">
        <v>13813860828</v>
      </c>
      <c r="D23" s="2" t="s">
        <v>393</v>
      </c>
    </row>
    <row r="24" spans="1:4">
      <c r="A24" s="2" t="s">
        <v>394</v>
      </c>
      <c r="B24" s="2" t="s">
        <v>390</v>
      </c>
      <c r="C24" s="4">
        <v>18652003056</v>
      </c>
      <c r="D24" s="2" t="s">
        <v>395</v>
      </c>
    </row>
    <row r="25" spans="1:4">
      <c r="A25" s="2" t="s">
        <v>396</v>
      </c>
      <c r="B25" s="2" t="s">
        <v>390</v>
      </c>
      <c r="C25" s="4">
        <v>13910211357</v>
      </c>
      <c r="D25" s="2" t="s">
        <v>397</v>
      </c>
    </row>
    <row r="26" spans="1:4">
      <c r="A26" s="2" t="s">
        <v>398</v>
      </c>
      <c r="B26" s="2" t="s">
        <v>390</v>
      </c>
      <c r="C26" s="4">
        <v>18651685063</v>
      </c>
      <c r="D26" s="2" t="s">
        <v>399</v>
      </c>
    </row>
    <row r="27" spans="1:4">
      <c r="A27" s="2" t="s">
        <v>400</v>
      </c>
      <c r="B27" s="2" t="s">
        <v>390</v>
      </c>
      <c r="C27" s="4">
        <v>13913009098</v>
      </c>
      <c r="D27" s="2" t="s">
        <v>401</v>
      </c>
    </row>
    <row r="28" spans="1:4">
      <c r="A28" s="2" t="s">
        <v>402</v>
      </c>
      <c r="B28" s="2" t="s">
        <v>390</v>
      </c>
      <c r="C28" s="4">
        <v>15195995119</v>
      </c>
      <c r="D28" s="2" t="s">
        <v>403</v>
      </c>
    </row>
  </sheetData>
  <mergeCells count="1">
    <mergeCell ref="A1:D1"/>
  </mergeCells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修订历史</vt:lpstr>
      <vt:lpstr>应答统计</vt:lpstr>
      <vt:lpstr>Index</vt:lpstr>
      <vt:lpstr>HA</vt:lpstr>
      <vt:lpstr>HB</vt:lpstr>
      <vt:lpstr>HC</vt:lpstr>
      <vt:lpstr>HD</vt:lpstr>
      <vt:lpstr>附录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hyx</dc:creator>
  <cp:lastModifiedBy>Changyizhao</cp:lastModifiedBy>
  <cp:lastPrinted>2011-10-27T06:00:00Z</cp:lastPrinted>
  <dcterms:created xsi:type="dcterms:W3CDTF">2009-07-28T02:25:00Z</dcterms:created>
  <dcterms:modified xsi:type="dcterms:W3CDTF">2022-09-24T03:03:14Z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2015_ms_pID_725343">
    <vt:lpwstr>(3)BmA6zoOlf+Hlsl8fpbQQ7FB1BAgC6tdnv563JhSckPFhohwIJsMuadRfjwA6LaLRchxmyEWZ
oSlQWXtIAnIqmfQD9hH2O4ztoho2I8PplSX6hHp4n4DaphW/q5mG9T9K49y1L+sHwUlPUjMb
8rsiZP0wYBZQ8uahAYXOuQLqpQQ8K/Z622Q7EBQjZ66/j6Bu0iAQmwUXYRD+mdXyFYUT9xdf
Jagg1zD7hbTYXjC59c</vt:lpwstr>
  </property>
  <property fmtid="{D5CDD505-2E9C-101B-9397-08002B2CF9AE}" pid="3" name="_2015_ms_pID_7253431">
    <vt:lpwstr>+qwjsLRY+Avb8mEzQaZ1rTZhsQKGL1D5XeohsdbTcNKrsXRcdliL71
wj4CMHEI7CPFWD/DlmkAGfopPUSzJWL01kHAhe7x515ASdIuMdVgByUQqOLTbWfBMhAzowTa
BUTg1UJeZiaULY/rBHd9VMWX61GI+yrhFxFEfy8y6DMiWbgGhHD9eo2LmHlificI2k8V/yfG
RmImCWzGlOHKcyUgs8VmiN0etQCPr2X8OUau</vt:lpwstr>
  </property>
  <property fmtid="{D5CDD505-2E9C-101B-9397-08002B2CF9AE}" pid="4" name="KSOProductBuildVer">
    <vt:lpwstr>2052-11.1.0.11194</vt:lpwstr>
  </property>
  <property fmtid="{D5CDD505-2E9C-101B-9397-08002B2CF9AE}" pid="5" name="_2015_ms_pID_7253432">
    <vt:lpwstr>N5HxEJU8qv6OhgeC5j1Lq2Y=</vt:lpwstr>
  </property>
  <property fmtid="{D5CDD505-2E9C-101B-9397-08002B2CF9AE}" pid="6" name="ICV">
    <vt:lpwstr>3D1D8E2105374B3AA6602AF1265C42D8</vt:lpwstr>
  </property>
  <property fmtid="{D5CDD505-2E9C-101B-9397-08002B2CF9AE}" pid="7" name="_readonly">
    <vt:lpwstr/>
  </property>
  <property fmtid="{D5CDD505-2E9C-101B-9397-08002B2CF9AE}" pid="8" name="_change">
    <vt:lpwstr/>
  </property>
  <property fmtid="{D5CDD505-2E9C-101B-9397-08002B2CF9AE}" pid="9" name="_full-control">
    <vt:lpwstr/>
  </property>
  <property fmtid="{D5CDD505-2E9C-101B-9397-08002B2CF9AE}" pid="10" name="sflag">
    <vt:lpwstr>1663042175</vt:lpwstr>
  </property>
</Properties>
</file>