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ff7f0d4ee956779/文档/千通科技/EMS项目/documents/第五章 货物需求一览表及技术规格（附件）/03附件三 设备及测试规范、网管安全培训相关规范/03-应答表/"/>
    </mc:Choice>
  </mc:AlternateContent>
  <xr:revisionPtr revIDLastSave="1" documentId="11_92A0A4F6B57996A934C59FA275417BE3F17EAA6C" xr6:coauthVersionLast="47" xr6:coauthVersionMax="47" xr10:uidLastSave="{066858A8-8C9B-4AFB-BAFE-4E05FE506224}"/>
  <bookViews>
    <workbookView xWindow="22932" yWindow="-108" windowWidth="23256" windowHeight="12456" tabRatio="747" activeTab="3" xr2:uid="{00000000-000D-0000-FFFF-FFFF00000000}"/>
  </bookViews>
  <sheets>
    <sheet name="修订历史" sheetId="1" r:id="rId1"/>
    <sheet name="应答统计" sheetId="28" r:id="rId2"/>
    <sheet name="Index" sheetId="2" r:id="rId3"/>
    <sheet name="HA" sheetId="3" r:id="rId4"/>
    <sheet name="HB" sheetId="13" r:id="rId5"/>
    <sheet name="HC" sheetId="5" r:id="rId6"/>
    <sheet name="HD" sheetId="14" r:id="rId7"/>
    <sheet name="HE" sheetId="19" r:id="rId8"/>
    <sheet name="HF" sheetId="18" r:id="rId9"/>
    <sheet name="HG" sheetId="21" r:id="rId10"/>
    <sheet name="HH" sheetId="22" r:id="rId11"/>
    <sheet name="HI" sheetId="23" r:id="rId12"/>
    <sheet name="HJ" sheetId="24" r:id="rId13"/>
    <sheet name="HK" sheetId="25" r:id="rId14"/>
    <sheet name="HL" sheetId="26" r:id="rId15"/>
    <sheet name="HM" sheetId="27" r:id="rId16"/>
    <sheet name="附件" sheetId="20" r:id="rId17"/>
  </sheets>
  <calcPr calcId="191029"/>
  <fileRecoveryPr repair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O15" i="2" l="1"/>
  <c r="N15" i="2"/>
  <c r="M15" i="2"/>
  <c r="L15" i="2"/>
  <c r="K15" i="2"/>
  <c r="I14" i="2"/>
  <c r="H14" i="2"/>
  <c r="G14" i="2"/>
  <c r="F14" i="2"/>
  <c r="E14" i="2"/>
  <c r="D14" i="2"/>
  <c r="I13" i="2"/>
  <c r="H13" i="2"/>
  <c r="G13" i="2"/>
  <c r="F13" i="2"/>
  <c r="E13" i="2"/>
  <c r="D13" i="2"/>
  <c r="I12" i="2"/>
  <c r="H12" i="2"/>
  <c r="G12" i="2"/>
  <c r="F12" i="2"/>
  <c r="E12" i="2"/>
  <c r="D12" i="2"/>
  <c r="I11" i="2"/>
  <c r="H11" i="2"/>
  <c r="G11" i="2"/>
  <c r="F11" i="2"/>
  <c r="E11" i="2"/>
  <c r="D11" i="2"/>
  <c r="I10" i="2"/>
  <c r="H10" i="2"/>
  <c r="G10" i="2"/>
  <c r="F10" i="2"/>
  <c r="E10" i="2"/>
  <c r="D10" i="2"/>
  <c r="I9" i="2"/>
  <c r="H9" i="2"/>
  <c r="G9" i="2"/>
  <c r="F9" i="2"/>
  <c r="E9" i="2"/>
  <c r="D9" i="2"/>
  <c r="J9" i="2" s="1"/>
  <c r="I8" i="2"/>
  <c r="H8" i="2"/>
  <c r="G8" i="2"/>
  <c r="F8" i="2"/>
  <c r="E8" i="2"/>
  <c r="D8" i="2"/>
  <c r="I7" i="2"/>
  <c r="H7" i="2"/>
  <c r="G7" i="2"/>
  <c r="F7" i="2"/>
  <c r="E7" i="2"/>
  <c r="D7" i="2"/>
  <c r="I6" i="2"/>
  <c r="H6" i="2"/>
  <c r="G6" i="2"/>
  <c r="F6" i="2"/>
  <c r="E6" i="2"/>
  <c r="D6" i="2"/>
  <c r="I5" i="2"/>
  <c r="H5" i="2"/>
  <c r="G5" i="2"/>
  <c r="F5" i="2"/>
  <c r="E5" i="2"/>
  <c r="D5" i="2"/>
  <c r="I4" i="2"/>
  <c r="H4" i="2"/>
  <c r="G4" i="2"/>
  <c r="F4" i="2"/>
  <c r="E4" i="2"/>
  <c r="D4" i="2"/>
  <c r="I3" i="2"/>
  <c r="H3" i="2"/>
  <c r="G3" i="2"/>
  <c r="F3" i="2"/>
  <c r="E3" i="2"/>
  <c r="D3" i="2"/>
  <c r="I2" i="2"/>
  <c r="H2" i="2"/>
  <c r="G2" i="2"/>
  <c r="F2" i="2"/>
  <c r="E2" i="2"/>
  <c r="D2" i="2"/>
  <c r="I13" i="28"/>
  <c r="AQ7" i="2"/>
  <c r="AQ12" i="2"/>
  <c r="AM13" i="2"/>
  <c r="AP12" i="2"/>
  <c r="AF14" i="2"/>
  <c r="W3" i="2"/>
  <c r="T4" i="2"/>
  <c r="AL2" i="2"/>
  <c r="AH14" i="2"/>
  <c r="AA9" i="2"/>
  <c r="V11" i="2"/>
  <c r="S2" i="2"/>
  <c r="P5" i="2"/>
  <c r="T3" i="2"/>
  <c r="AI6" i="2"/>
  <c r="X5" i="2"/>
  <c r="AE3" i="2"/>
  <c r="AU8" i="2"/>
  <c r="AA7" i="2"/>
  <c r="AU2" i="2"/>
  <c r="T10" i="2"/>
  <c r="AB7" i="2"/>
  <c r="T8" i="2"/>
  <c r="T14" i="2"/>
  <c r="U10" i="2"/>
  <c r="V3" i="2"/>
  <c r="AT6" i="2"/>
  <c r="AD4" i="2"/>
  <c r="AS12" i="2"/>
  <c r="Y12" i="2"/>
  <c r="AI5" i="2"/>
  <c r="AR6" i="2"/>
  <c r="V4" i="2"/>
  <c r="AT8" i="2"/>
  <c r="AU10" i="2"/>
  <c r="AL14" i="2"/>
  <c r="AJ3" i="2"/>
  <c r="X9" i="2"/>
  <c r="Q9" i="2"/>
  <c r="P6" i="2"/>
  <c r="S10" i="2"/>
  <c r="U9" i="2"/>
  <c r="AR11" i="2"/>
  <c r="AT9" i="2"/>
  <c r="S3" i="2"/>
  <c r="AF2" i="2"/>
  <c r="AO2" i="2"/>
  <c r="AN8" i="2"/>
  <c r="V7" i="2"/>
  <c r="Y8" i="2"/>
  <c r="AF12" i="2"/>
  <c r="V8" i="2"/>
  <c r="AB8" i="2"/>
  <c r="AM6" i="2"/>
  <c r="Z14" i="2"/>
  <c r="AQ5" i="2"/>
  <c r="AN2" i="2"/>
  <c r="AM12" i="2"/>
  <c r="Q2" i="2"/>
  <c r="AD2" i="2"/>
  <c r="Y14" i="2"/>
  <c r="AM9" i="2"/>
  <c r="Z10" i="2"/>
  <c r="S9" i="2"/>
  <c r="AR3" i="2"/>
  <c r="AB11" i="2"/>
  <c r="AF6" i="2"/>
  <c r="AB4" i="2"/>
  <c r="Z11" i="2"/>
  <c r="R4" i="2"/>
  <c r="R8" i="2"/>
  <c r="W14" i="2"/>
  <c r="AC10" i="2"/>
  <c r="AJ10" i="2"/>
  <c r="X13" i="2"/>
  <c r="Q7" i="2"/>
  <c r="Y7" i="2"/>
  <c r="AR7" i="2"/>
  <c r="W10" i="2"/>
  <c r="Z6" i="2"/>
  <c r="W2" i="2"/>
  <c r="AF9" i="2"/>
  <c r="AD12" i="2"/>
  <c r="AE4" i="2"/>
  <c r="AQ6" i="2"/>
  <c r="AG4" i="2"/>
  <c r="AH9" i="2"/>
  <c r="AS8" i="2"/>
  <c r="AL13" i="2"/>
  <c r="AS10" i="2"/>
  <c r="AI13" i="2"/>
  <c r="AL6" i="2"/>
  <c r="X10" i="2"/>
  <c r="AD11" i="2"/>
  <c r="AM3" i="2"/>
  <c r="AE8" i="2"/>
  <c r="AJ2" i="2"/>
  <c r="AJ14" i="2"/>
  <c r="W9" i="2"/>
  <c r="AO9" i="2"/>
  <c r="S14" i="2"/>
  <c r="U7" i="2"/>
  <c r="Z3" i="2"/>
  <c r="AK2" i="2"/>
  <c r="AO5" i="2"/>
  <c r="Q14" i="2"/>
  <c r="AD6" i="2"/>
  <c r="S7" i="2"/>
  <c r="AR12" i="2"/>
  <c r="X7" i="2"/>
  <c r="AU5" i="2"/>
  <c r="U3" i="2"/>
  <c r="AF5" i="2"/>
  <c r="AO8" i="2"/>
  <c r="AI2" i="2"/>
  <c r="AU9" i="2"/>
  <c r="AP14" i="2"/>
  <c r="AO7" i="2"/>
  <c r="U12" i="2"/>
  <c r="AE9" i="2"/>
  <c r="AL5" i="2"/>
  <c r="AJ13" i="2"/>
  <c r="AQ13" i="2"/>
  <c r="V12" i="2"/>
  <c r="AO11" i="2"/>
  <c r="AC14" i="2"/>
  <c r="AF3" i="2"/>
  <c r="U2" i="2"/>
  <c r="AG11" i="2"/>
  <c r="Q5" i="2"/>
  <c r="U13" i="2"/>
  <c r="AR10" i="2"/>
  <c r="AM4" i="2"/>
  <c r="AQ14" i="2"/>
  <c r="R14" i="2"/>
  <c r="U14" i="2"/>
  <c r="AC6" i="2"/>
  <c r="AI14" i="2"/>
  <c r="AF4" i="2"/>
  <c r="Q4" i="2"/>
  <c r="AK9" i="2"/>
  <c r="AU6" i="2"/>
  <c r="AO13" i="2"/>
  <c r="X12" i="2"/>
  <c r="U5" i="2"/>
  <c r="AQ10" i="2"/>
  <c r="AL11" i="2"/>
  <c r="AO10" i="2"/>
  <c r="AP9" i="2"/>
  <c r="AD5" i="2"/>
  <c r="AS3" i="2"/>
  <c r="X4" i="2"/>
  <c r="P3" i="2"/>
  <c r="AS2" i="2"/>
  <c r="AG3" i="2"/>
  <c r="AA13" i="2"/>
  <c r="AN9" i="2"/>
  <c r="R13" i="2"/>
  <c r="W5" i="2"/>
  <c r="AL10" i="2"/>
  <c r="AI8" i="2"/>
  <c r="T6" i="2"/>
  <c r="AP5" i="2"/>
  <c r="W12" i="2"/>
  <c r="W11" i="2"/>
  <c r="AI11" i="2"/>
  <c r="AC8" i="2"/>
  <c r="R7" i="2"/>
  <c r="AE14" i="2"/>
  <c r="AK14" i="2"/>
  <c r="AI7" i="2"/>
  <c r="AU13" i="2"/>
  <c r="AD3" i="2"/>
  <c r="AO12" i="2"/>
  <c r="X14" i="2"/>
  <c r="AJ6" i="2"/>
  <c r="AB14" i="2"/>
  <c r="S11" i="2"/>
  <c r="Y3" i="2"/>
  <c r="AP7" i="2"/>
  <c r="Z12" i="2"/>
  <c r="AM8" i="2"/>
  <c r="AF11" i="2"/>
  <c r="AA11" i="2"/>
  <c r="AB2" i="2"/>
  <c r="Z7" i="2"/>
  <c r="X8" i="2"/>
  <c r="AL8" i="2"/>
  <c r="AB5" i="2"/>
  <c r="AM2" i="2"/>
  <c r="AB12" i="2"/>
  <c r="AE10" i="2"/>
  <c r="AF13" i="2"/>
  <c r="AE6" i="2"/>
  <c r="AL9" i="2"/>
  <c r="W4" i="2"/>
  <c r="AT12" i="2"/>
  <c r="AH8" i="2"/>
  <c r="AH5" i="2"/>
  <c r="AM11" i="2"/>
  <c r="AA8" i="2"/>
  <c r="AK11" i="2"/>
  <c r="AU12" i="2"/>
  <c r="R12" i="2"/>
  <c r="AP11" i="2"/>
  <c r="R6" i="2"/>
  <c r="AN13" i="2"/>
  <c r="AO6" i="2"/>
  <c r="AH2" i="2"/>
  <c r="AH7" i="2"/>
  <c r="AG8" i="2"/>
  <c r="AT2" i="2"/>
  <c r="AK6" i="2"/>
  <c r="AE12" i="2"/>
  <c r="AE5" i="2"/>
  <c r="AL7" i="2"/>
  <c r="AG7" i="2"/>
  <c r="AL4" i="2"/>
  <c r="AT13" i="2"/>
  <c r="T7" i="2"/>
  <c r="AM7" i="2"/>
  <c r="AF10" i="2"/>
  <c r="AT10" i="2"/>
  <c r="AA6" i="2"/>
  <c r="T11" i="2"/>
  <c r="AM10" i="2"/>
  <c r="X3" i="2"/>
  <c r="AI9" i="2"/>
  <c r="AQ11" i="2"/>
  <c r="AQ4" i="2"/>
  <c r="AI12" i="2"/>
  <c r="AR4" i="2"/>
  <c r="AN3" i="2"/>
  <c r="AK13" i="2"/>
  <c r="V2" i="2"/>
  <c r="Y11" i="2"/>
  <c r="AH3" i="2"/>
  <c r="P11" i="2"/>
  <c r="AB3" i="2"/>
  <c r="AU3" i="2"/>
  <c r="AD7" i="2"/>
  <c r="AD14" i="2"/>
  <c r="AG10" i="2"/>
  <c r="AT11" i="2"/>
  <c r="AU4" i="2"/>
  <c r="AA14" i="2"/>
  <c r="AU11" i="2"/>
  <c r="AK4" i="2"/>
  <c r="AB9" i="2"/>
  <c r="Y4" i="2"/>
  <c r="S13" i="2"/>
  <c r="AS9" i="2"/>
  <c r="AN5" i="2"/>
  <c r="AK10" i="2"/>
  <c r="AD10" i="2"/>
  <c r="AH10" i="2"/>
  <c r="Z9" i="2"/>
  <c r="AJ5" i="2"/>
  <c r="AC2" i="2"/>
  <c r="Q11" i="2"/>
  <c r="AN14" i="2"/>
  <c r="P8" i="2"/>
  <c r="AC12" i="2"/>
  <c r="AQ2" i="2"/>
  <c r="X2" i="2"/>
  <c r="Y10" i="2"/>
  <c r="Z13" i="2"/>
  <c r="V10" i="2"/>
  <c r="AO3" i="2"/>
  <c r="Y9" i="2"/>
  <c r="AB6" i="2"/>
  <c r="AT4" i="2"/>
  <c r="AJ12" i="2"/>
  <c r="AF7" i="2"/>
  <c r="AP8" i="2"/>
  <c r="AD13" i="2"/>
  <c r="AN7" i="2"/>
  <c r="AU7" i="2"/>
  <c r="AR2" i="2"/>
  <c r="AC13" i="2"/>
  <c r="AH4" i="2"/>
  <c r="Q6" i="2"/>
  <c r="AS14" i="2"/>
  <c r="R10" i="2"/>
  <c r="V13" i="2"/>
  <c r="AL12" i="2"/>
  <c r="AE11" i="2"/>
  <c r="Z8" i="2"/>
  <c r="S5" i="2"/>
  <c r="AS5" i="2"/>
  <c r="AA2" i="2"/>
  <c r="AB13" i="2"/>
  <c r="AB10" i="2"/>
  <c r="X11" i="2"/>
  <c r="AN6" i="2"/>
  <c r="AJ9" i="2"/>
  <c r="AH13" i="2"/>
  <c r="AQ9" i="2"/>
  <c r="AA5" i="2"/>
  <c r="AA12" i="2"/>
  <c r="AA4" i="2"/>
  <c r="AS6" i="2"/>
  <c r="Y6" i="2"/>
  <c r="AC9" i="2"/>
  <c r="W7" i="2"/>
  <c r="Z5" i="2"/>
  <c r="AO4" i="2"/>
  <c r="P10" i="2"/>
  <c r="AR9" i="2"/>
  <c r="AH6" i="2"/>
  <c r="AJ11" i="2"/>
  <c r="Q3" i="2"/>
  <c r="T2" i="2"/>
  <c r="AS7" i="2"/>
  <c r="AG5" i="2"/>
  <c r="AR8" i="2"/>
  <c r="R11" i="2"/>
  <c r="V9" i="2"/>
  <c r="AC11" i="2"/>
  <c r="AT7" i="2"/>
  <c r="AS4" i="2"/>
  <c r="AP13" i="2"/>
  <c r="AN4" i="2"/>
  <c r="AJ4" i="2"/>
  <c r="AD8" i="2"/>
  <c r="Q8" i="2"/>
  <c r="AE13" i="2"/>
  <c r="P7" i="2"/>
  <c r="AS13" i="2"/>
  <c r="P13" i="2"/>
  <c r="S4" i="2"/>
  <c r="AS11" i="2"/>
  <c r="AQ8" i="2"/>
  <c r="AQ3" i="2"/>
  <c r="AC4" i="2"/>
  <c r="AT14" i="2"/>
  <c r="AC3" i="2"/>
  <c r="AH12" i="2"/>
  <c r="P2" i="2"/>
  <c r="S8" i="2"/>
  <c r="AR14" i="2"/>
  <c r="AC5" i="2"/>
  <c r="X6" i="2"/>
  <c r="AO14" i="2"/>
  <c r="AG2" i="2"/>
  <c r="W8" i="2"/>
  <c r="AC7" i="2"/>
  <c r="AK5" i="2"/>
  <c r="AH11" i="2"/>
  <c r="R2" i="2"/>
  <c r="AK7" i="2"/>
  <c r="AR13" i="2"/>
  <c r="AG9" i="2"/>
  <c r="U6" i="2"/>
  <c r="AG12" i="2"/>
  <c r="AG14" i="2"/>
  <c r="AF8" i="2"/>
  <c r="Q12" i="2"/>
  <c r="AI3" i="2"/>
  <c r="AA3" i="2"/>
  <c r="P9" i="2"/>
  <c r="U4" i="2"/>
  <c r="S12" i="2"/>
  <c r="AU14" i="2"/>
  <c r="AJ7" i="2"/>
  <c r="AP3" i="2"/>
  <c r="P4" i="2"/>
  <c r="AT5" i="2"/>
  <c r="T12" i="2"/>
  <c r="AK8" i="2"/>
  <c r="U11" i="2"/>
  <c r="AN12" i="2"/>
  <c r="AE2" i="2"/>
  <c r="Q10" i="2"/>
  <c r="Q13" i="2"/>
  <c r="AP10" i="2"/>
  <c r="Y13" i="2"/>
  <c r="R9" i="2"/>
  <c r="AL3" i="2"/>
  <c r="Z4" i="2"/>
  <c r="AE7" i="2"/>
  <c r="R5" i="2"/>
  <c r="AK12" i="2"/>
  <c r="R3" i="2"/>
  <c r="AG13" i="2"/>
  <c r="AI4" i="2"/>
  <c r="AK3" i="2"/>
  <c r="AT3" i="2"/>
  <c r="P12" i="2"/>
  <c r="AR5" i="2"/>
  <c r="V6" i="2"/>
  <c r="AI10" i="2"/>
  <c r="V5" i="2"/>
  <c r="AG6" i="2"/>
  <c r="AM5" i="2"/>
  <c r="W13" i="2"/>
  <c r="AM14" i="2"/>
  <c r="P14" i="2"/>
  <c r="AD9" i="2"/>
  <c r="AA10" i="2"/>
  <c r="AP2" i="2"/>
  <c r="V14" i="2"/>
  <c r="Z2" i="2"/>
  <c r="AJ8" i="2"/>
  <c r="AN10" i="2"/>
  <c r="Y2" i="2"/>
  <c r="T5" i="2"/>
  <c r="Y5" i="2"/>
  <c r="AN11" i="2"/>
  <c r="AP4" i="2"/>
  <c r="T9" i="2"/>
  <c r="S6" i="2"/>
  <c r="T13" i="2"/>
  <c r="W6" i="2"/>
  <c r="U8" i="2"/>
  <c r="AP6" i="2"/>
  <c r="J2" i="2" l="1"/>
  <c r="E15" i="2"/>
  <c r="C9" i="28" s="1"/>
  <c r="J10" i="2"/>
  <c r="J12" i="2"/>
  <c r="J14" i="2"/>
  <c r="F15" i="2"/>
  <c r="C10" i="28" s="1"/>
  <c r="J3" i="2"/>
  <c r="J11" i="2"/>
  <c r="J13" i="2"/>
  <c r="J7" i="2"/>
  <c r="H15" i="2"/>
  <c r="C12" i="28" s="1"/>
  <c r="AN15" i="2"/>
  <c r="H11" i="28" s="1"/>
  <c r="P15" i="2"/>
  <c r="D11" i="28" s="1"/>
  <c r="X15" i="2"/>
  <c r="E13" i="28" s="1"/>
  <c r="AF15" i="2"/>
  <c r="G9" i="28" s="1"/>
  <c r="Q15" i="2"/>
  <c r="D12" i="28" s="1"/>
  <c r="Y15" i="2"/>
  <c r="F8" i="28" s="1"/>
  <c r="AG15" i="2"/>
  <c r="G10" i="28" s="1"/>
  <c r="AO15" i="2"/>
  <c r="H12" i="28" s="1"/>
  <c r="S15" i="2"/>
  <c r="E8" i="28" s="1"/>
  <c r="AA15" i="2"/>
  <c r="F10" i="28" s="1"/>
  <c r="AI15" i="2"/>
  <c r="G12" i="28" s="1"/>
  <c r="AQ15" i="2"/>
  <c r="I8" i="28" s="1"/>
  <c r="R15" i="2"/>
  <c r="D13" i="28" s="1"/>
  <c r="Z15" i="2"/>
  <c r="F9" i="28" s="1"/>
  <c r="AH15" i="2"/>
  <c r="G11" i="28" s="1"/>
  <c r="AP15" i="2"/>
  <c r="H13" i="28" s="1"/>
  <c r="T15" i="2"/>
  <c r="E9" i="28" s="1"/>
  <c r="AB15" i="2"/>
  <c r="F11" i="28" s="1"/>
  <c r="AJ15" i="2"/>
  <c r="G13" i="28" s="1"/>
  <c r="AR15" i="2"/>
  <c r="I9" i="28" s="1"/>
  <c r="U15" i="2"/>
  <c r="E10" i="28" s="1"/>
  <c r="AC15" i="2"/>
  <c r="F12" i="28" s="1"/>
  <c r="AK15" i="2"/>
  <c r="H8" i="28" s="1"/>
  <c r="AS15" i="2"/>
  <c r="I10" i="28" s="1"/>
  <c r="V15" i="2"/>
  <c r="E11" i="28" s="1"/>
  <c r="AD15" i="2"/>
  <c r="F13" i="28" s="1"/>
  <c r="AL15" i="2"/>
  <c r="H9" i="28" s="1"/>
  <c r="AT15" i="2"/>
  <c r="I11" i="28" s="1"/>
  <c r="W15" i="2"/>
  <c r="E12" i="28" s="1"/>
  <c r="AE15" i="2"/>
  <c r="G8" i="28" s="1"/>
  <c r="AM15" i="2"/>
  <c r="H10" i="28" s="1"/>
  <c r="AU15" i="2"/>
  <c r="I12" i="28" s="1"/>
  <c r="J4" i="2"/>
  <c r="J8" i="2"/>
  <c r="I15" i="2"/>
  <c r="C13" i="28" s="1"/>
  <c r="J5" i="2"/>
  <c r="G15" i="2"/>
  <c r="C11" i="28" s="1"/>
  <c r="J6" i="2"/>
  <c r="D15" i="2"/>
  <c r="C8" i="28" s="1"/>
  <c r="J15" i="2" l="1"/>
  <c r="J8" i="28"/>
  <c r="L8" i="28"/>
  <c r="K8" i="28"/>
  <c r="L9" i="28"/>
  <c r="K9" i="28"/>
  <c r="J9" i="28"/>
  <c r="L10" i="28"/>
  <c r="K10" i="28"/>
  <c r="J10" i="28"/>
</calcChain>
</file>

<file path=xl/sharedStrings.xml><?xml version="1.0" encoding="utf-8"?>
<sst xmlns="http://schemas.openxmlformats.org/spreadsheetml/2006/main" count="1951" uniqueCount="772">
  <si>
    <t>版本</t>
  </si>
  <si>
    <t>日期</t>
  </si>
  <si>
    <t>修订内容</t>
  </si>
  <si>
    <t>修订人</t>
  </si>
  <si>
    <t>V0.1.0</t>
  </si>
  <si>
    <t>创建第一稿</t>
  </si>
  <si>
    <t>V0.2.0</t>
  </si>
  <si>
    <t>1. 删除N40接口性能测量。
2. 参照上次会议纪要，删除既分切片又分DNN的会话性能测量。即要么按切片统计，要么按DNN统计。
3. 增加最大PDU会话数和QoS流数。
4. 地址池统计中删除分DNN的统计。
5. 删除HE（Nsmf所包含的Nsmf_PDUSession等service被其它NF调用的次数）。 
6. 删除HH页（N11接口性能测量）</t>
  </si>
  <si>
    <t>李健、胡亚希</t>
  </si>
  <si>
    <t>V0.3.0</t>
  </si>
  <si>
    <t>1. 补充Index页的统计公式
2. HA：PDU会话建立流程平均时长 触发点有疑问？？？待议
3. HE：删除中文名称中的句号
4. HF：删除SMF.UecmRegFail.NoPsSub、SMF.UecmRegFail.AccessNotAllowed、SMF.UecmRegFail.RatNotAllowed，增加SMF.UecmRegFail.UserNotFound</t>
  </si>
  <si>
    <t>胡亚希</t>
  </si>
  <si>
    <t>V0.4.0</t>
  </si>
  <si>
    <t>1. HA：修订SMFHA07触发点的定义描述，AMF--&gt;SMF
2. HF: 修订“UE上下文注册失败次数”的触发点
3. HC，补充ME.MeanMeLoad的取值说明。</t>
  </si>
  <si>
    <t>1、修改SMFHA03 PDU会话建立失败次数 触发点，增加“SMF通过响应Nsmf_PDUSession_CreateSMContext Response拒绝会话建立并携带拒绝原因值”；
2、修改SMFHA05 触发点描述；
3、修改SMFHA06 定义和触发点，定义改为“SMF发起的PDU会话修改请求被拒绝的次数”，触发点相应修改为来自AMF、NG-RAN和UE相应的拒绝响应。
4、修改SMFHF02、SMFHF03和SMFHF04触发点中引用的3GPP规范号；
5、删除SMFHF05和SMFHF06</t>
  </si>
  <si>
    <t>V1.0.0</t>
  </si>
  <si>
    <t>HA、HB和HD：中文名称中“分网络切片”改为“分切片”</t>
  </si>
  <si>
    <t>李健、胡亚希、李端</t>
  </si>
  <si>
    <t>V1.1.0</t>
  </si>
  <si>
    <t>无内容更新，版本随NRM同步升级。</t>
  </si>
  <si>
    <t>李健</t>
  </si>
  <si>
    <t>V1.1.1</t>
  </si>
  <si>
    <t>HA:SMFHA07“PDU会话建立流程平均时长”指标单位定义由“整数”改为“实数”</t>
  </si>
  <si>
    <t>刘振旺</t>
  </si>
  <si>
    <t>V1.1.2</t>
  </si>
  <si>
    <t>HC页，“系统平均负荷”，“单位”统一取消“%”为“-”。</t>
  </si>
  <si>
    <t>HA页，“初始注册平均时长”，添加备注“无此业务流程时，上报空值""”。</t>
  </si>
  <si>
    <t>HA页，SMFHA03,新增“PDU会话建立失败次数”用户原因指标：27,28,29,33,46，68,82。</t>
  </si>
  <si>
    <t>HA页，新增SMFHA08，“EPS Fallback请求数”和“EPS Fallback回落成功次数”相关指标。</t>
  </si>
  <si>
    <t>HA页，删除SMF.AttSmfModifyPduSession.Epsfb.TA和SMF.SuccSmfModifyBearerResponse.Epsfb.TA，原因：SMF不负责移动性关联，区分TA一般是负责移动性管理的AMF统计，而且通过I-SMF，锚点SMF可能被关联到全国的所有的TA，数量巨大而且是可变的，难以一一统计；</t>
  </si>
  <si>
    <t>HA页，
1.在新增分特定失败原因值82的PDU会话建立失败次数的统计定义中，删除会话更新字眼；
2.在分特定失败原因值的PDU会话建立失败次数的统计中，增加#26（Insufficient resources）的统计；
3.删除分DNN粒度统计#27-未知DNN的统计,因为这部分失败次数如果按DNN粒度进行统计可能触发大量未知DNN；
4.新增EPS Fallbck成功数的定义中明确MBR消息针对IMS APN。</t>
  </si>
  <si>
    <t>区分SMF角色为SMF、I-SMF/V-SMF、A-SMF/H-SMF:
1.创建HG页，新增A-SMF/H-SMF相关会话管理过程性能测量指标；
2.创建HH页，新增A-SMF/H-SMF相关会话数测量指标；
3.创建HI页，新增I-SMF/V-SMF相关会话管理过程性能测量指标；
4.创建HJ页，新增I-SMF/V-SMF相关会话数测量指标；
5.Index页，更新相关表名和指标测量数；</t>
  </si>
  <si>
    <t>1.HA页，彻底删除 SMF.FailCreatePduSession._Dnn.27，SMF.AttSmfModifyPduSession.Epsfb.TA，SMF.SuccSmfModifyBearerResponse.Epsfb.TA；</t>
  </si>
  <si>
    <t>V1.2.0</t>
  </si>
  <si>
    <t>1.HG页，HH页，HI页，HJ页是SMF作为I-SMF/V-SMF、A-SMF/H-SMF时的相关统计，将重要程度有对应的A、B、C改成CA、CB、CC。
2.Index，备注中增加相关说明。</t>
  </si>
  <si>
    <t>张渊、洪晓、梁旭驰</t>
  </si>
  <si>
    <t>1.创建HK页，新增SMF通过UPF转接方式和AAA服务器进行相关流程测量指标。
2.Index页，更新相关表名和指标测量数。</t>
  </si>
  <si>
    <t>HG页，“A-SMF/H-SMF分切片的PDU会话建立失败次数” 、“A-SMF/H-SMF分DNN的PDU会话建立失败次数”、“分切片的A-SMF/H-SMF发起的PDU会话修改失败次数”和“分DNN的A-SMF/H-SMF发起的PDU会话修改失败次数”  定义中删除“并按拒绝原因分类统计”描述。</t>
  </si>
  <si>
    <t>新增HL页，N40接口测量数据3个指标。</t>
  </si>
  <si>
    <t>新增HM页，增加内置BSF的PCF查询请求和查询成功次数2个指标。
2022年2月份，新增指标比较多，所以版本号大跨度修改为1.2.0</t>
  </si>
  <si>
    <t>设备厂家名称</t>
  </si>
  <si>
    <t>XX公司</t>
  </si>
  <si>
    <t>应答日期(T)</t>
  </si>
  <si>
    <t>XXXX年XX月XX日</t>
  </si>
  <si>
    <t>本应答文档适用的设备版本（及补丁）</t>
  </si>
  <si>
    <t>VersionXX(patchXX)</t>
  </si>
  <si>
    <t>对OMC的版本（及补丁）要求</t>
  </si>
  <si>
    <t>OMC版本需升级到VXXXX (或/并 加载补丁YYYY）</t>
  </si>
  <si>
    <t>内容</t>
  </si>
  <si>
    <t>规范定义数量</t>
  </si>
  <si>
    <t>不适用数量</t>
  </si>
  <si>
    <t>当前支持数量</t>
  </si>
  <si>
    <t>当前+1Q支持数量</t>
  </si>
  <si>
    <t>当前+2Q支持数量</t>
  </si>
  <si>
    <t>当前+3Q支持数量</t>
  </si>
  <si>
    <t>当前+4Q支持数量</t>
  </si>
  <si>
    <t>当前支持率</t>
  </si>
  <si>
    <t>综合支持率</t>
  </si>
  <si>
    <t>最终支持率</t>
  </si>
  <si>
    <t>网络资源模型IOC属性</t>
  </si>
  <si>
    <t>A类</t>
  </si>
  <si>
    <t>NA</t>
  </si>
  <si>
    <t>B类</t>
  </si>
  <si>
    <t>C类</t>
  </si>
  <si>
    <t>CA类</t>
  </si>
  <si>
    <t>CB类</t>
  </si>
  <si>
    <t>CC类</t>
  </si>
  <si>
    <t>应答说明：</t>
  </si>
  <si>
    <t>一、本页须填写蓝色字体部分，即公司名、应答日期、本应答适用的版本（及补丁）名、对OMC的版本（及补丁）要求。AA开始的各页仅须应答“支持时间”一列。其中，
  “T”：指当前(T)已经支持，所谓当前即应答日期。
  “T+1Q”：指当前(T)不支持，但（当前时间+91天）之前可以支持。
  “T+2Q”：指当前(T)不支持，但（当前时间+182天）之前可以支持
  “T+3Q”：指当前(T)不支持，但（当前时间+273天）之前可以支持
  “T+4Q”：指当前(T)不支持，但（当前时间+364天）之前可以支持
  “NS”: 若计划支持时间晚于T+4Q，或没有支持计划，必须应答“NS”
  “NA”：对应于CA、CB、CC类条件属性,条件成立时答上述支持时间，条件不成立时答“NA”，指示不适用。</t>
  </si>
  <si>
    <t>二、“Index”页以及“应答统计”页的统计结果均为公式自动生成，请勿直接改动。</t>
  </si>
  <si>
    <t>三、NRM中的对象属性是否支持的应答，以北向接口的NRM文件为准。当且仅当同时满足以下3项要求时才可以应答为具体的支持时间(T/T+xQ):
  1、NRM文件遵循《移动通信网网络管理技术规范 OMC北向接口 统一网络资源模型文件格式》的要求；
  2、对象的属性名、数据类型与相应网元的北向接口信息模型规范的约定完全一致；
  3、可以从NRM文件中取到属性值。</t>
  </si>
  <si>
    <t>四、注意将文件名中的“Company”、“Version”改为你公司名称以及应答适用的网元版本。</t>
  </si>
  <si>
    <t>五、若应答文档需要打印，请打印“Index”和“应答统计”页，并打印当前不支持的统计项的相关页，请勿打印全部规范，请勿打印“修订历史”和“附录”页。</t>
  </si>
  <si>
    <t>索引</t>
  </si>
  <si>
    <t>性能测量数据表名</t>
  </si>
  <si>
    <t>备注</t>
  </si>
  <si>
    <t>A类测量数</t>
  </si>
  <si>
    <t>B类测量数</t>
  </si>
  <si>
    <t>C类测量数</t>
  </si>
  <si>
    <t>CA类测量数</t>
  </si>
  <si>
    <t>CB类测量数</t>
  </si>
  <si>
    <t>CC类测量数</t>
  </si>
  <si>
    <t>小计</t>
  </si>
  <si>
    <t>A类测试数</t>
  </si>
  <si>
    <t>B类测试数</t>
  </si>
  <si>
    <t>CA类测试数</t>
  </si>
  <si>
    <t>CB类测试数</t>
  </si>
  <si>
    <t>测试数</t>
  </si>
  <si>
    <t>CA类
不适用数</t>
  </si>
  <si>
    <t>CB类
不适用数</t>
  </si>
  <si>
    <t>CC类
不适用数</t>
  </si>
  <si>
    <t>当前A类
支持数</t>
  </si>
  <si>
    <t>当前B类
支持数</t>
  </si>
  <si>
    <t>当前C类
支持数</t>
  </si>
  <si>
    <t>当前CA类
支持数</t>
  </si>
  <si>
    <t>当前CB类
支持数</t>
  </si>
  <si>
    <t>当前CC类
支持数</t>
  </si>
  <si>
    <t>(当前+1Q)
A类支持数</t>
  </si>
  <si>
    <t>(当前+1Q)
B类支持数</t>
  </si>
  <si>
    <t>(当前+1Q)
C类支持数</t>
  </si>
  <si>
    <t>(当前+1Q)
CA类支持数</t>
  </si>
  <si>
    <t>(当前+1Q)
CB类支持数</t>
  </si>
  <si>
    <t>(当前+1Q)
CC类支持数</t>
  </si>
  <si>
    <t>(当前+2Q)
A类支持数</t>
  </si>
  <si>
    <t>(当前+2Q)
B类支持数</t>
  </si>
  <si>
    <t>(当前+2Q)
C类支持数</t>
  </si>
  <si>
    <t>(当前+2Q)
CA类支持数</t>
  </si>
  <si>
    <t>(当前+2Q)
CB类支持数</t>
  </si>
  <si>
    <t>(当前+2Q)
CC类支持数</t>
  </si>
  <si>
    <t>(当前+3Q)
A类支持数</t>
  </si>
  <si>
    <t>(当前+3Q)
B类支持数</t>
  </si>
  <si>
    <t>(当前+3Q)
C类支持数</t>
  </si>
  <si>
    <t>(当前+3Q)
CA类支持数</t>
  </si>
  <si>
    <t>(当前+3Q)
CB类支持数</t>
  </si>
  <si>
    <t>(当前+3Q)
CC类支持数</t>
  </si>
  <si>
    <t>(当前+4Q)
A类支持数</t>
  </si>
  <si>
    <t>(当前+4Q)
B类支持数</t>
  </si>
  <si>
    <t>(当前+4Q)
C类支持数</t>
  </si>
  <si>
    <t>(当前+4Q)
CA类支持数</t>
  </si>
  <si>
    <t>(当前+4Q)
CB类支持数</t>
  </si>
  <si>
    <t>HA</t>
  </si>
  <si>
    <t>SMF会话管理过程性能测量</t>
  </si>
  <si>
    <t>会话建立、修改、删除等流程统计。N11接口SMF</t>
  </si>
  <si>
    <t>HB</t>
  </si>
  <si>
    <t>SMF会话数测量</t>
  </si>
  <si>
    <t>N11接口SMF</t>
  </si>
  <si>
    <t>HC</t>
  </si>
  <si>
    <t>网元资源性能测量</t>
  </si>
  <si>
    <t>HD</t>
  </si>
  <si>
    <t>地址池使用率统计</t>
  </si>
  <si>
    <t>HE</t>
  </si>
  <si>
    <t>N7接口测量数据</t>
  </si>
  <si>
    <t>SMF和PCF接口</t>
  </si>
  <si>
    <t>HF</t>
  </si>
  <si>
    <t>N10接口测量数据</t>
  </si>
  <si>
    <t>SMF和UDM接口</t>
  </si>
  <si>
    <t>HG</t>
  </si>
  <si>
    <t>A-SMF/H-SMF会话管理过程性能测量</t>
  </si>
  <si>
    <r>
      <rPr>
        <sz val="10"/>
        <color rgb="FF0000FF"/>
        <rFont val="宋体"/>
        <family val="3"/>
        <charset val="134"/>
      </rPr>
      <t>适用于</t>
    </r>
    <r>
      <rPr>
        <sz val="10"/>
        <color theme="1"/>
        <rFont val="宋体"/>
        <family val="3"/>
        <charset val="134"/>
      </rPr>
      <t>N16a接口和N16接口SMF</t>
    </r>
  </si>
  <si>
    <t>HH</t>
  </si>
  <si>
    <t>A-SMF/H-SMF会话数测量</t>
  </si>
  <si>
    <t>HI</t>
  </si>
  <si>
    <t>V-SMF/I-SMF会话管理过程性能测量</t>
  </si>
  <si>
    <t>适用于V-SMF或I-SMF</t>
  </si>
  <si>
    <t>HJ</t>
  </si>
  <si>
    <t>V-SMF/I-SMF会话数测量</t>
  </si>
  <si>
    <t>HK</t>
  </si>
  <si>
    <t>UPF转接接口测量数据</t>
  </si>
  <si>
    <t>仅适用SMF经UPF转接后到AAA服务器接口</t>
  </si>
  <si>
    <t>HL</t>
  </si>
  <si>
    <t>N40接口测量数据</t>
  </si>
  <si>
    <t>SMF和CHF接口</t>
  </si>
  <si>
    <t>HM</t>
  </si>
  <si>
    <t>BSF查询次数测量</t>
  </si>
  <si>
    <t>SMF内置BSF测量统计，适用于启用内置BSF的SMF</t>
  </si>
  <si>
    <t>合计</t>
  </si>
  <si>
    <t>测量族</t>
  </si>
  <si>
    <t>测量族说明</t>
  </si>
  <si>
    <t>SMF</t>
  </si>
  <si>
    <t>SMF会话管理等相关测量</t>
  </si>
  <si>
    <t>ME</t>
  </si>
  <si>
    <t>设备资源性能相关性能测量</t>
  </si>
  <si>
    <t>统计编码</t>
  </si>
  <si>
    <t>重要度</t>
  </si>
  <si>
    <t>英文名称</t>
  </si>
  <si>
    <t>中文名称</t>
  </si>
  <si>
    <t>定义</t>
  </si>
  <si>
    <t>触发点</t>
  </si>
  <si>
    <t>采集方式</t>
  </si>
  <si>
    <t>数据类型</t>
  </si>
  <si>
    <t>单位</t>
  </si>
  <si>
    <t>空间粒度</t>
  </si>
  <si>
    <t>时间粒度</t>
  </si>
  <si>
    <t>上报周期</t>
  </si>
  <si>
    <t>测试要求</t>
  </si>
  <si>
    <t>支持时间</t>
  </si>
  <si>
    <t>SMFHA01</t>
  </si>
  <si>
    <t>A</t>
  </si>
  <si>
    <t>PDU会话建立请求次数</t>
  </si>
  <si>
    <t>UE发起的PDU会话建立请求次数。</t>
  </si>
  <si>
    <t>SMF的Nsmf_PDUSession_CreateSMContext service operation（3GPP TS 23.502）被AMF调用，通过该调用SMF收到UE发送的PDU SESSION ESTABLISHMENT REQUEST消息（3GPP 24.501），不计重发。</t>
  </si>
  <si>
    <t xml:space="preserve">CC
</t>
  </si>
  <si>
    <t xml:space="preserve">整数
</t>
  </si>
  <si>
    <t xml:space="preserve">个
</t>
  </si>
  <si>
    <t>SmfFunction</t>
  </si>
  <si>
    <t xml:space="preserve">15分钟
</t>
  </si>
  <si>
    <t>是</t>
  </si>
  <si>
    <t>B</t>
  </si>
  <si>
    <t>SMF.AttCreatePduSession._Ns</t>
  </si>
  <si>
    <t>分切片的PDU会话建立请求次数</t>
  </si>
  <si>
    <t>按照S-NSSAI统计UE发起的PDU会话建立请求次数。</t>
  </si>
  <si>
    <t>否</t>
  </si>
  <si>
    <t>SMF.AttCreatePduSession._Dnn</t>
  </si>
  <si>
    <t>分DNN的PDU会话建立请求次数</t>
  </si>
  <si>
    <t>按照DNN统计UE发起的PDU会话建立请求次数。</t>
  </si>
  <si>
    <t>SMFHA02</t>
  </si>
  <si>
    <t>SMF.SuccCreatePduSession</t>
  </si>
  <si>
    <t>PDU会话建立成功次数</t>
  </si>
  <si>
    <t>UE发起的PDU会话建立成功次数。</t>
  </si>
  <si>
    <t>SMF通过调用Namf_Communication_N1N2MessageTransfer service operation（3GPP TS 23.502），向UE发送PDU SESSION ESTABLISHMENT ACCEPT消息（3GPP 24.501）。</t>
  </si>
  <si>
    <t>SMF.SuccCreatePduSession._Ns</t>
  </si>
  <si>
    <t>分切片的PDU会话建立成功次数</t>
  </si>
  <si>
    <t>按照S-NSSAI统计UE发起的PDU会话建立成功次数。</t>
  </si>
  <si>
    <t>SMF.SuccCreatePduSession._Dnn</t>
  </si>
  <si>
    <t>分DNN的PDU会话建立成功次数</t>
  </si>
  <si>
    <t>按照DNN统计UE发起的PDU会话建立成功次数。</t>
  </si>
  <si>
    <t>SMFHA03</t>
  </si>
  <si>
    <t>SMF.FailCreatePduSession</t>
  </si>
  <si>
    <t>PDU会话建立失败次数</t>
  </si>
  <si>
    <t>UE发起的PDU会话建立被SMF拒绝的次数，并按拒绝原因分类统计。</t>
  </si>
  <si>
    <t xml:space="preserve">SMF通过Nsmf_PDUSession_CreateSMContext Response拒绝会话建立并携带拒绝原因值或SMF通过调用Namf_Communication_N1N2MessageTransfer service operation（3GPP TS 23.502），向UE发送PDU SESSION ESTABLISHMENT REJECT消息（3GPP 24.501），5GSM cause信元标识了具体的拒绝原因值。
</t>
  </si>
  <si>
    <t>C</t>
  </si>
  <si>
    <t xml:space="preserve">SMF.FailCreatePduSession._Cause  </t>
  </si>
  <si>
    <t>分原因的PDU会话建立失败次数</t>
  </si>
  <si>
    <t>SMF.FailCreatePduSession.82</t>
  </si>
  <si>
    <t>PDU会话建立失败次数_终端完整性保护速率过低</t>
  </si>
  <si>
    <r>
      <rPr>
        <sz val="10"/>
        <color rgb="FF0000FF"/>
        <rFont val="宋体"/>
        <family val="3"/>
        <charset val="134"/>
        <scheme val="minor"/>
      </rPr>
      <t>在会话建立</t>
    </r>
    <r>
      <rPr>
        <strike/>
        <sz val="10"/>
        <color rgb="FF0000FF"/>
        <rFont val="宋体"/>
        <family val="3"/>
        <charset val="134"/>
        <scheme val="minor"/>
      </rPr>
      <t>及更新</t>
    </r>
    <r>
      <rPr>
        <sz val="10"/>
        <color rgb="FF0000FF"/>
        <rFont val="宋体"/>
        <family val="3"/>
        <charset val="134"/>
        <scheme val="minor"/>
      </rPr>
      <t>过程中，终端支持的完整性保护速率小于5GC要求，SMF可以拒绝</t>
    </r>
  </si>
  <si>
    <t>SMF.FailCreatePduSession.28</t>
  </si>
  <si>
    <t>PDU会话建立失败次数_PDU会话类型不支持</t>
  </si>
  <si>
    <t>由于终端设置错误，请求的PDU会话类型与网络支持的PDU类型不一致。</t>
  </si>
  <si>
    <t>SMF.FailCreatePduSession.29</t>
  </si>
  <si>
    <t>PDU会话建立失败次数_鉴权失败</t>
  </si>
  <si>
    <t>在PDU会话建立过程中因终端设置或终端未签约导致鉴权失败（一般为2B业务场景）</t>
  </si>
  <si>
    <t>SMF.FailCreatePduSession.68</t>
  </si>
  <si>
    <t>PDU会话建立失败次数_SSC模式不支持</t>
  </si>
  <si>
    <t>终端设置原因，终端请求的SSC模式和用户签约的不一致。</t>
  </si>
  <si>
    <t>SMF.FailCreatePduSession.27</t>
  </si>
  <si>
    <t>PDU会话建立失败次数_终端使用未知DNN或者DNN缺失</t>
  </si>
  <si>
    <t>DNN未知或DNN存在缺失导致的失败</t>
  </si>
  <si>
    <t>SMF.FailCreatePduSession.33</t>
  </si>
  <si>
    <t>PDU会话建立失败次数_终端请求的业务未签约</t>
  </si>
  <si>
    <t>请求服务没有签约（可能是DNN、PDU类型未签约导致）</t>
  </si>
  <si>
    <t>SMF.FailCreatePduSession.46</t>
  </si>
  <si>
    <t>PDU会话建立失败次数_终端离开本地数据网服务区域</t>
  </si>
  <si>
    <t>超出LADN服务区</t>
  </si>
  <si>
    <t>SMF.FailCreatePduSession.26</t>
  </si>
  <si>
    <t>PDU会话建立失败次数_资源不足</t>
  </si>
  <si>
    <t>在会话建立过程中，SMF因资源限制/控制场景拒绝会话建立，NAS原因值为资源不足（#26:Insufficient resources）</t>
  </si>
  <si>
    <t>SMF.FailCreatePduSession._Ns</t>
  </si>
  <si>
    <t>分切片的PDU会话建立失败次数</t>
  </si>
  <si>
    <t>按照S-NSSAI统计UE发起的PDU会话建立被SMF拒绝的次数，并按拒绝原因分类统计。</t>
  </si>
  <si>
    <t>SMF.FailCreatePduSession._Ns.82</t>
  </si>
  <si>
    <t>分网络切片的PDU会话建立失败次数_终端完整性保护速率过低</t>
  </si>
  <si>
    <t>SMF.FailCreatePduSession._Ns.28</t>
  </si>
  <si>
    <t>分网络切片的PDU会话建立失败次数_PDU会话类型不支持</t>
  </si>
  <si>
    <t>SMF.FailCreatePduSession._Ns.29</t>
  </si>
  <si>
    <t>分网络切片的PDU会话建立失败次数_鉴权失败</t>
  </si>
  <si>
    <t>SMF.FailCreatePduSession._Ns.68</t>
  </si>
  <si>
    <t>分网络切片的PDU会话建立失败次数_SSC模式不支持</t>
  </si>
  <si>
    <t>SMF.FailCreatePduSession._Ns.27</t>
  </si>
  <si>
    <t>分网络切片的PDU会话建立失败次数_终端使用未知DNN或者DNN缺失</t>
  </si>
  <si>
    <t>SMF.FailCreatePduSession._Ns.33</t>
  </si>
  <si>
    <t>分网络切片的PDU会话建立失败次数_终端请求的业务未签约</t>
  </si>
  <si>
    <t>SMF.FailCreatePduSession._Ns.46</t>
  </si>
  <si>
    <t>分网络切片的PDU会话建立失败次数_终端离开本地数据网服务区域</t>
  </si>
  <si>
    <t>SMF.FailCreatePduSession._Dnn</t>
  </si>
  <si>
    <t>分DNN的PDU会话建立失败次数</t>
  </si>
  <si>
    <t>按照DNN统计UE发起的PDU会话建立被SMF拒绝的次数，并按拒绝原因分类统计。</t>
  </si>
  <si>
    <t>SMF.FailCreatePduSession._Dnn.82</t>
  </si>
  <si>
    <t>分DNN的PDU会话建立失败次数_终端完整性保护速率过低</t>
  </si>
  <si>
    <t>SMF.FailCreatePduSession._Dnn.28</t>
  </si>
  <si>
    <t>分DNN的PDU会话建立失败次数_PDU会话类型不支持</t>
  </si>
  <si>
    <t>SMF.FailCreatePduSession._Dnn.29</t>
  </si>
  <si>
    <t>分DNN的PDU会话建立失败次数_鉴权失败</t>
  </si>
  <si>
    <t>SMF.FailCreatePduSession._Dnn.68</t>
  </si>
  <si>
    <t>分DNN的PDU会话建立失败次数_SSC模式不支持</t>
  </si>
  <si>
    <t>SMF.FailCreatePduSession._Dnn.33</t>
  </si>
  <si>
    <t>分DNN的PDU会话建立失败次数_终端请求的业务未签约</t>
  </si>
  <si>
    <t>SMF.FailCreatePduSession._Dnn.46</t>
  </si>
  <si>
    <t>分DNN的PDU会话建立失败次数_终端离开本地数据网服务区域</t>
  </si>
  <si>
    <t>SMFHA04</t>
  </si>
  <si>
    <t>SMF.AttSmfModifyPduSession</t>
  </si>
  <si>
    <t>SMF发起的PDU会话修改请求次数</t>
  </si>
  <si>
    <t>SMF发起的PDU会话修改请求次数。</t>
  </si>
  <si>
    <t>SMF通过调用Namf_Communication_N1N2MessageTransfer service operation（3GPP  TS 23.502），向UE发送PDU SESSION MODIFICATION COMMAND消息（3GPP 24.501），不计重发。</t>
  </si>
  <si>
    <t>SMF.AttSmfModifyPduSession._Ns</t>
  </si>
  <si>
    <t>分切片的PDU会话修改请求次数</t>
  </si>
  <si>
    <t>按照S-NSSAI统计SMF发起的PDU会话修改请求次数。</t>
  </si>
  <si>
    <t>SMF.AttSmfModifyPduSession._Dnn</t>
  </si>
  <si>
    <t>分DNN的PDU会话修改请求次数</t>
  </si>
  <si>
    <t>按照DNN统计SMF发起的PDU会话修改请求次数。</t>
  </si>
  <si>
    <t>SMFHA05</t>
  </si>
  <si>
    <t>SMF.SuccSmfModifyPduSession</t>
  </si>
  <si>
    <t>SMF发起的PDU会话修改成功次数</t>
  </si>
  <si>
    <t>SMF发起的PDU会话修改成功次数。</t>
  </si>
  <si>
    <t>SMF调用Namf_Communication_N1N2MessageTransfer service operation向AMF请求修改PDU会话之后，SMF收到UE发送的PDU SESSION MODIFICATION COMPLETE消息（3GPP 24.501）（AMF调用Nsmf_PDUSession_UpdateSMContext service），不计重发。</t>
  </si>
  <si>
    <t>SMF.SuccSmfModifyPduSession._Ns</t>
  </si>
  <si>
    <t>分切片的SMF发起的PDU会话修改成功次数</t>
  </si>
  <si>
    <t>按照S-NSSAI统计SMF发起的PDU会话修改成功次数。</t>
  </si>
  <si>
    <t>SMF.SuccSmfModifyPduSession._Dnn</t>
  </si>
  <si>
    <t>分DNN的SMF发起的PDU会话修改成功次数</t>
  </si>
  <si>
    <t>按照DNN统计SMF发起的PDU会话修改成功次数。</t>
  </si>
  <si>
    <t>SMFHA06</t>
  </si>
  <si>
    <t>SMF.FailSmfModifyPduSession</t>
  </si>
  <si>
    <t>SMF发起的PDU会话修改失败次数</t>
  </si>
  <si>
    <t xml:space="preserve">SMF发起的PDU会话修改请求被拒绝的次数，并按拒绝原因分类统计。
</t>
  </si>
  <si>
    <t>SMF调用Namf_Communication_N1N2MessageTransfer service operation向AMF请求修改PDU会话之后，SMF收到AMF响应的4xx/5xx消息（AMF拒绝）(SMF调用Namf_Communication_N1N2MessageTransfer service)、或者N2SmInfo中包含“PDU_RES_MOD_FAIL”IE（NG-RAN拒绝）（AMF首次调用Nsmf_PDUSession_UpdateSMContext service）、或者N1SmInfo中包含“PDU SESSION MODIFICATION REJECT”IE（UE拒绝）（AMF第二次调用Nsmf_PDUSession_UpdateSMContext service），或者SMF收到了AMF发来的N1N2Transfer Failure Notification（UE无响应）不计重发。</t>
  </si>
  <si>
    <t xml:space="preserve">SMF.FailSmfModifyPduSession._Cause  </t>
  </si>
  <si>
    <t>分原因的SMF发起的PDU会话修改失败次数</t>
  </si>
  <si>
    <t>SMF.FailSmfModifyPduSession._Ns</t>
  </si>
  <si>
    <t>分切片的SMF发起的PDU会话修改失败次数</t>
  </si>
  <si>
    <t>按照S-NSSAI统计SMF发起的PDU会话修改请求被拒绝的次数，并按拒绝原因分类统计。</t>
  </si>
  <si>
    <t>SMF.FailSmfModifyPduSession._Dnn</t>
  </si>
  <si>
    <t>分DNN的SMF发起的PDU会话修改失败次数</t>
  </si>
  <si>
    <t xml:space="preserve">按照DNN统计SMF发起的PDU会话修改请求被拒绝的次数，并按拒绝原因分类统计。
</t>
  </si>
  <si>
    <t>SMFHA07</t>
  </si>
  <si>
    <t>SMF.PduSessionCreateTime</t>
  </si>
  <si>
    <t>PDU会话建立流程平均时长</t>
  </si>
  <si>
    <t xml:space="preserve">成功的PDU会话建立流程的平均时长。
</t>
  </si>
  <si>
    <t>统计周期内从SMF收到UE发送的PDU SESSION ESTABLISHMENT REQUEST消息（3GPP 24.501）到SMF向UE发送PDU SESSION ESTABLISHMENT ACCEPT消息（3GPP 24.501）的平均间隔时长。对于PDU Session建立流程跨统计周期的场景，在流程完成所在周期内参与平均值计算。</t>
  </si>
  <si>
    <t>SI</t>
  </si>
  <si>
    <t xml:space="preserve">实数
</t>
  </si>
  <si>
    <t xml:space="preserve">毫秒
</t>
  </si>
  <si>
    <t>无此业务流程时，上报空值""。</t>
  </si>
  <si>
    <t>SMFHA08</t>
  </si>
  <si>
    <t>SMF.AttSmfModifyPduSession.Epsfb</t>
  </si>
  <si>
    <t>EPS FALLBACK请求数</t>
  </si>
  <si>
    <t>用户发起的EPS fallback总的请求数</t>
  </si>
  <si>
    <t xml:space="preserve">当SMF/PGW-C收到IMS APN/DNN对应的 AMF发送的Nsmf_PDUSession_UpdateSMContext Request携带IMS Voice EPS Fallback or RAT Fallback Triggered原因值，计算为1次请求；
</t>
  </si>
  <si>
    <t>SMF.SuccSmfModifyBearerResponse.Epsfb</t>
  </si>
  <si>
    <t>EPS FALLBACK回落成功数</t>
  </si>
  <si>
    <t>用户回落到4G以后，在4G上修改承载成功数</t>
  </si>
  <si>
    <t>当SMF/PGW-C处于EPS Fallback过程中，PGW-C收到IMS APN/DNN对应的Modify Bearer Request消息后，PGW-C发送Modify Bearer Response成功消息时，计算为1次成功。</t>
  </si>
  <si>
    <t>SMFHB01</t>
  </si>
  <si>
    <t>SMF.MeanPduSession</t>
  </si>
  <si>
    <t>平均PDU会话数</t>
  </si>
  <si>
    <t>一个统计周期内SMF中的平均PDU会话数。</t>
  </si>
  <si>
    <t>无</t>
  </si>
  <si>
    <t xml:space="preserve">SI
</t>
  </si>
  <si>
    <t>SMF.MeanPduSession._Ns</t>
  </si>
  <si>
    <t>分切片的平均PDU会话数</t>
  </si>
  <si>
    <t>一个统计周期内按照S-NSSAI统计SMF中的平均PDU会话数。</t>
  </si>
  <si>
    <t>SMF.MeanPduSession._Dnn</t>
  </si>
  <si>
    <t>分DNN的平均PDU会话数</t>
  </si>
  <si>
    <t>一个统计周期内按照DNN统计SMF中的平均PDU会话数。</t>
  </si>
  <si>
    <t>SMFHB02</t>
  </si>
  <si>
    <t>SMF.MaxPduSession</t>
  </si>
  <si>
    <t>最大PDU会话数</t>
  </si>
  <si>
    <t>一个统计周期内SMF中的最大PDU会话数。</t>
  </si>
  <si>
    <t>SMF.MaxPduSession._Ns</t>
  </si>
  <si>
    <t>分切片的最大PDU会话数</t>
  </si>
  <si>
    <t>一个统计周期内按照S-NSSAI统计SMF中的最大PDU会话数。</t>
  </si>
  <si>
    <t>SMF.MaxPduSession._Dnn</t>
  </si>
  <si>
    <t>分DNN的最大PDU会话数</t>
  </si>
  <si>
    <t>一个统计周期内按照DNN统计SMF中的最大PDU会话数。</t>
  </si>
  <si>
    <t>SMFHB03</t>
  </si>
  <si>
    <t>SMF.MeanQf</t>
  </si>
  <si>
    <t>平均Qos流数</t>
  </si>
  <si>
    <t>一个统计周期内SMF中的平均Qos流数。</t>
  </si>
  <si>
    <t>SMF.MeanQf._Ns</t>
  </si>
  <si>
    <t>分切片的平均Qos流数</t>
  </si>
  <si>
    <t>一个统计周期内按照S-NSSAI统计SMF中的平均QoS流数。</t>
  </si>
  <si>
    <t>SMF.MeanQf._Dnn</t>
  </si>
  <si>
    <t>分DNN的平均Qos流数</t>
  </si>
  <si>
    <t>一个统计周期内按照DNN统计SMF中的平均QoS流数。</t>
  </si>
  <si>
    <t>SMFHB04</t>
  </si>
  <si>
    <t>SMF.MaxQf</t>
  </si>
  <si>
    <t>最大Qos流数</t>
  </si>
  <si>
    <t>一个统计周期内SMF中的最大Qos流数。</t>
  </si>
  <si>
    <t>SMF.MaxQf._Ns</t>
  </si>
  <si>
    <t>分切片的最大Qos流数</t>
  </si>
  <si>
    <t>一个统计周期内按照S-NSSAI统计SMF中的最大QoS流数。</t>
  </si>
  <si>
    <t>SMF.MaxQf._Dnn</t>
  </si>
  <si>
    <t>分DNN的最大Qos流数</t>
  </si>
  <si>
    <t>一个统计周期内按照DNN统计SMF中的最大QoS流数。</t>
  </si>
  <si>
    <t>SMFHC01</t>
  </si>
  <si>
    <t>ME.MeanMeLoad</t>
  </si>
  <si>
    <t>系统平均负荷</t>
  </si>
  <si>
    <t xml:space="preserve">
指测量周期中，网元的虚拟机资源负荷的抽样平均值。网元的虚拟机资源负荷可取对网元影响最大的模块的负荷，或取不同模块的负荷的加权平均值，不同厂商设备的计算方法各不相同。</t>
  </si>
  <si>
    <t xml:space="preserve">
在测量周期内，对网元的虚拟机资源平均负荷进行采样，取上述采样值的算术平均；</t>
  </si>
  <si>
    <t>实数</t>
  </si>
  <si>
    <t>-</t>
  </si>
  <si>
    <t>ManagedElement</t>
  </si>
  <si>
    <t>15分钟</t>
  </si>
  <si>
    <t>以80.25%负荷为例，约定北向接口上报数据应为0.8025，不上报80.25。</t>
  </si>
  <si>
    <t>SMFHD01</t>
  </si>
  <si>
    <t>SMF.MeanAllcAddr</t>
  </si>
  <si>
    <t>平均分配的地址数</t>
  </si>
  <si>
    <t>SMF为UE平均分配的地址数。</t>
  </si>
  <si>
    <t>无。</t>
  </si>
  <si>
    <t>整数</t>
  </si>
  <si>
    <t>个</t>
  </si>
  <si>
    <t>AddrPool</t>
  </si>
  <si>
    <t>SMF.MeanAllcAddr._Ns</t>
  </si>
  <si>
    <r>
      <rPr>
        <sz val="10"/>
        <color theme="9" tint="-0.249977111117893"/>
        <rFont val="宋体"/>
        <family val="3"/>
        <charset val="134"/>
      </rPr>
      <t>分切片</t>
    </r>
    <r>
      <rPr>
        <sz val="10"/>
        <rFont val="宋体"/>
        <family val="3"/>
        <charset val="134"/>
      </rPr>
      <t>的平均分配的地址数</t>
    </r>
  </si>
  <si>
    <t>按照S-NSSAI统计统计的SMF为UE平均分配的地址数。</t>
  </si>
  <si>
    <t>SMFHD02</t>
  </si>
  <si>
    <t>SMF.MaxAllcAddr</t>
  </si>
  <si>
    <t>最大分配的地址数</t>
  </si>
  <si>
    <t>SMF为UE最大分配的地址数。</t>
  </si>
  <si>
    <t>SMF.MaxAllcAddr._Ns</t>
  </si>
  <si>
    <r>
      <rPr>
        <sz val="10"/>
        <color theme="9" tint="-0.249977111117893"/>
        <rFont val="宋体"/>
        <family val="3"/>
        <charset val="134"/>
      </rPr>
      <t>分切片</t>
    </r>
    <r>
      <rPr>
        <sz val="10"/>
        <rFont val="宋体"/>
        <family val="3"/>
        <charset val="134"/>
      </rPr>
      <t>的最大分配的地址数</t>
    </r>
  </si>
  <si>
    <t>按照S-NSSAI统计的SMF为UE最大分配的地址数。</t>
  </si>
  <si>
    <t>SMFHE01</t>
  </si>
  <si>
    <t>SMF.SmPlcyCtrlCreateReq</t>
  </si>
  <si>
    <t>创建SM策略请求的次数</t>
  </si>
  <si>
    <t>SMF向PCF发起创建SM策略请求的次数。</t>
  </si>
  <si>
    <t>SMF发送HTTP POST请求消息，请求针对PCF的“SM Policies”资源URI发起“POST”标准操作。 （3GPP TS 29.512）</t>
  </si>
  <si>
    <t>CC</t>
  </si>
  <si>
    <t>次</t>
  </si>
  <si>
    <t>EpRpDynN7Smf</t>
  </si>
  <si>
    <t>SMFHE02</t>
  </si>
  <si>
    <t>SMF.SmPlcyCtrlCreateSucc</t>
  </si>
  <si>
    <t>创建SM策略成功次数</t>
  </si>
  <si>
    <t>PCF向SMF返回创建SM策略成功的次数。</t>
  </si>
  <si>
    <t>SMF发送HTTP POST请求消息，请求针对PCF的“SM Policies”资源URI发起“POST”标准操作，SMF收到PCF返回的201 Created消息（3GPP TS 29.512）</t>
  </si>
  <si>
    <t>SMFHE03</t>
  </si>
  <si>
    <t>SMF.SmPlcyCtrlUpdateReq</t>
  </si>
  <si>
    <t>更新SM策略请求的次数</t>
  </si>
  <si>
    <t>SMF向PCF发起更新SM策略请求的次数。</t>
  </si>
  <si>
    <t>SMF发送HTTP POST请求消息，请求针对PCF的“Individual SM Policy”资源URI发起“modify”定制操作。 （3GPP TS 29.512）</t>
  </si>
  <si>
    <t>SMFHE04</t>
  </si>
  <si>
    <t>SMF.SmPlcyCtrlUpdateSucc</t>
  </si>
  <si>
    <t>更新SM策略成功次数</t>
  </si>
  <si>
    <t>PCF向SMF返回更新SM策略成功的次数。</t>
  </si>
  <si>
    <t>SMF发送HTTP POST请求消息，请求针对PCF的“Individual SM Policy”资源URI发起“modify”定制操作，SMF收到PCF返回的200 OK消息。（3GPP TS 29.512）</t>
  </si>
  <si>
    <t>SMFHE05</t>
  </si>
  <si>
    <t>SMF.SmPlcyCtrlDeleteReq</t>
  </si>
  <si>
    <t>删除策略请求的次数</t>
  </si>
  <si>
    <t>SMF向PCF发起删除SM策略请求的次数。</t>
  </si>
  <si>
    <t>SMF发送HTTP POST请求消息，请求针对PCF的“Individual SM Policy”资源URI发起“delete”定制操作。 （3GPP TS 29.512）</t>
  </si>
  <si>
    <t>SMFHE06</t>
  </si>
  <si>
    <t>SMF.SmPlcyCtrlDeleteSucc</t>
  </si>
  <si>
    <t>删除SM策略成功次数</t>
  </si>
  <si>
    <t>PCF向SMF返回删除SM策略成功的次数。</t>
  </si>
  <si>
    <t>SMF发送HTTP POST请求消息，请求针对PCF的“Individual SM Policy”资源URI发起“delete”定制操作，SMF收到PCF返回的204 No Content消息。（3GPP TS 29.512）</t>
  </si>
  <si>
    <t>SMFHF01</t>
  </si>
  <si>
    <t>SMF.UecmRegReq</t>
  </si>
  <si>
    <t>UE上下文注册请求次数</t>
  </si>
  <si>
    <t>SMF向UDM发起UE上下文注册请求的次数</t>
  </si>
  <si>
    <t>SMF发送HTTP PUT请求消息，请求针对UDM的“IndividualSmfRegistration”资源URI发起“PUT”标准操作。 （3GPP TS 29.503）</t>
  </si>
  <si>
    <t>EpRpDynN10Smf</t>
  </si>
  <si>
    <t>SMFHF02</t>
  </si>
  <si>
    <t>SMF.UecmRegSucc</t>
  </si>
  <si>
    <t>UE上下文注册成功次数</t>
  </si>
  <si>
    <t>SMF收到UDM返回的UE上下文注册成功的次数</t>
  </si>
  <si>
    <t>SMF发送HTTP PUT请求消息，请求针对UDM的“IndividualSmfRegistration”资源URI发起“PUT”标准操作，SMF收到UDM返回201 Created消息（3GPP TS 29.503）</t>
  </si>
  <si>
    <r>
      <rPr>
        <sz val="10"/>
        <rFont val="宋体"/>
        <family val="3"/>
        <charset val="134"/>
      </rPr>
      <t>SMFHF03</t>
    </r>
  </si>
  <si>
    <t>SMF.UecmRegFail</t>
  </si>
  <si>
    <t>UE上下文注册失败次数</t>
  </si>
  <si>
    <t>SMF收到UDM返回的UE上下文注册失败的次数</t>
  </si>
  <si>
    <t xml:space="preserve">SMF发送HTTP PUT请求消息，请求针对UDM的“IndividualSmfRegistration”资源URI发起“PUT”标准操作，SMF收到UDM返回的响应消息，其中HTTP Status Code不等于2XX，指示UDM拒绝SMF的UE上下文注册请求，具体错误原因携带在响应消息体中。原因值参考TS.29503-f10, Table 6.2.3.5.2.1-3:
- ROAMING_NOT_ALLOWED
- DNN_NOT_ALLOWED
- USER_NOT_FOUND
其中前二者返回码为403 Forbidden，最后一个是返回码为404 Not Found，需分别统计。
</t>
  </si>
  <si>
    <t>SMF.UecmRegFail._Cause</t>
  </si>
  <si>
    <t>分原因的UE上下文注册失败次数</t>
  </si>
  <si>
    <t>SMF.UecmRegFail.Unknown5GSub</t>
  </si>
  <si>
    <t>UE上下文注册失败次数_未签约5G</t>
  </si>
  <si>
    <t>SMF.UecmRegFail.RoamNotAllowed</t>
  </si>
  <si>
    <t>UE上下文注册失败次数_漫游不允许</t>
  </si>
  <si>
    <t>SMF.UecmRegFail.DnnNotAllowed</t>
  </si>
  <si>
    <t>UE上下文注册失败次数_DNN未授权</t>
  </si>
  <si>
    <r>
      <rPr>
        <sz val="10"/>
        <rFont val="宋体"/>
        <family val="3"/>
        <charset val="134"/>
        <scheme val="minor"/>
      </rPr>
      <t>SMF.UecmRegFail.</t>
    </r>
    <r>
      <rPr>
        <sz val="10"/>
        <rFont val="宋体"/>
        <family val="3"/>
        <charset val="134"/>
        <scheme val="minor"/>
      </rPr>
      <t>UserNotFound</t>
    </r>
  </si>
  <si>
    <t>UE上下文注册失败次数_未找到用户</t>
  </si>
  <si>
    <t>SMFHF03</t>
  </si>
  <si>
    <t>SMF.UecmDeregReq</t>
  </si>
  <si>
    <t>UE上下文去注册请求次数</t>
  </si>
  <si>
    <t>SMF向UDM发起UE上下文去注册请求的次数</t>
  </si>
  <si>
    <r>
      <rPr>
        <sz val="10"/>
        <rFont val="宋体"/>
        <family val="3"/>
        <charset val="134"/>
      </rPr>
      <t xml:space="preserve">SMF发送HTTP </t>
    </r>
    <r>
      <rPr>
        <sz val="10"/>
        <color rgb="FF0000FF"/>
        <rFont val="宋体"/>
        <family val="3"/>
        <charset val="134"/>
      </rPr>
      <t>DELETE</t>
    </r>
    <r>
      <rPr>
        <sz val="10"/>
        <rFont val="宋体"/>
        <family val="3"/>
        <charset val="134"/>
      </rPr>
      <t>请求消息，请求针对UDM的“IndividualSmfRegistration”资源URI发起“DELETE”标准操作。 （3GPP TS 29.503）</t>
    </r>
  </si>
  <si>
    <t>SMFHF04</t>
  </si>
  <si>
    <t>SMF.UecmDeregSucc</t>
  </si>
  <si>
    <t>UE上下文去注册成功次数</t>
  </si>
  <si>
    <r>
      <rPr>
        <sz val="10"/>
        <rFont val="宋体"/>
        <family val="3"/>
        <charset val="134"/>
      </rPr>
      <t>SMF向UDM发起UE上下文去注册</t>
    </r>
    <r>
      <rPr>
        <sz val="10"/>
        <color theme="9" tint="-0.249977111117893"/>
        <rFont val="宋体"/>
        <family val="3"/>
        <charset val="134"/>
      </rPr>
      <t>成功</t>
    </r>
    <r>
      <rPr>
        <sz val="10"/>
        <rFont val="宋体"/>
        <family val="3"/>
        <charset val="134"/>
      </rPr>
      <t>的次数</t>
    </r>
  </si>
  <si>
    <r>
      <rPr>
        <sz val="10"/>
        <rFont val="宋体"/>
        <family val="3"/>
        <charset val="134"/>
      </rPr>
      <t xml:space="preserve">SMF发送HTTP </t>
    </r>
    <r>
      <rPr>
        <sz val="10"/>
        <color rgb="FF0000FF"/>
        <rFont val="宋体"/>
        <family val="3"/>
        <charset val="134"/>
      </rPr>
      <t>DELETE</t>
    </r>
    <r>
      <rPr>
        <sz val="10"/>
        <rFont val="宋体"/>
        <family val="3"/>
        <charset val="134"/>
      </rPr>
      <t>请求消息，请求针对UDM的“IndividualSmfRegistration”资源URI发起“DELETE”标准操作</t>
    </r>
    <r>
      <rPr>
        <sz val="10"/>
        <color rgb="FF0000FF"/>
        <rFont val="宋体"/>
        <family val="3"/>
        <charset val="134"/>
      </rPr>
      <t>之后</t>
    </r>
    <r>
      <rPr>
        <sz val="10"/>
        <rFont val="宋体"/>
        <family val="3"/>
        <charset val="134"/>
      </rPr>
      <t>，SMF收到UDM返回204 No Content消息（3GPP TS 29.503）</t>
    </r>
  </si>
  <si>
    <t>SMFHG01</t>
  </si>
  <si>
    <t>CA</t>
  </si>
  <si>
    <t>ASMF.AttCreatePduSession</t>
  </si>
  <si>
    <t>A-SMF/H-SMF PDU会话建立请求次数</t>
  </si>
  <si>
    <t>A-SMF/H-SMF UE发起的PDU会话建立请求次数。</t>
  </si>
  <si>
    <t>A-SMF/H-SMF 的Nsmf_PDUSession_Create service operation（3GPP TS 23.502）被I-SMF/V-SMF 调用，通过该调用A-SMF/H-SMF 收到UE发送的PDU SESSION ESTABLISHMENT REQUEST消息（3GPP 24.501），不计重发。</t>
  </si>
  <si>
    <t>CB</t>
  </si>
  <si>
    <t>ASMF.AttCreatePduSession._Ns</t>
  </si>
  <si>
    <t>A-SMF/H-SMF分切片的PDU会话建立请求次数</t>
  </si>
  <si>
    <t>A-SMF/H-SMF按照S-NSSAI统计UE发起的PDU会话建立请求次数。</t>
  </si>
  <si>
    <t>ASMF.AttCreatePduSession._Dnn</t>
  </si>
  <si>
    <t>A-SMF/H-SMF分DNN的PDU会话建立请求次数</t>
  </si>
  <si>
    <t>A-SMF/H-SMF按照DNN统计UE发起的PDU会话建立请求次数。</t>
  </si>
  <si>
    <t>SMFHG02</t>
  </si>
  <si>
    <t>ASMF.SuccCreatePduSession</t>
  </si>
  <si>
    <t>A-SMF/H-SMF PDU会话建立成功次数</t>
  </si>
  <si>
    <t>A-SMF/H-SMF收到 UE发起的PDU会话建立成功次数。</t>
  </si>
  <si>
    <t>A-SMF/H-SMF 通过调用Nsmf_PDUSession_Create Response service operation（3GPP TS 23.502），通过I-SMF/V-SMF 向UE发送PDU SESSION ESTABLISHMENT ACCEPT消息（3GPP 24.501）。</t>
  </si>
  <si>
    <t>ASMF.SuccCreatePduSession._Ns</t>
  </si>
  <si>
    <t>A-SMF/H-SMF分切片的PDU会话建立成功次数</t>
  </si>
  <si>
    <t>按照S-NSSAI统计A-SMF/H-SMF收到UE发起的PDU会话建立成功次数。</t>
  </si>
  <si>
    <t>ASMF.SuccCreatePduSession._Dnn</t>
  </si>
  <si>
    <t>A-SMF/H-SMF分DNN的PDU会话建立成功次数</t>
  </si>
  <si>
    <t>按照DNN统计A-SMF/H-SMF收到UE发起的PDU会话建立成功次数。</t>
  </si>
  <si>
    <t>SMFHG03</t>
  </si>
  <si>
    <t>ASMF.FailCreatePduSession</t>
  </si>
  <si>
    <t>A-SMF/H-SMF PDU会话建立失败次数</t>
  </si>
  <si>
    <t>UE发起的PDU会话建立被A-SMF/H-SMF拒绝的次数，并按拒绝原因分类统计。</t>
  </si>
  <si>
    <t xml:space="preserve">A-SMF/H-SMF 通过Nsmf_PDUSession_Create Response（3GPP TS 23.502），向UE发送PDU SESSION ESTABLISHMENT REJECT消息（3GPP 24.501），5GSM cause信元标识了具体的拒绝原因值。
</t>
  </si>
  <si>
    <t xml:space="preserve">ASMF.FailCreatePduSession._Cause  </t>
  </si>
  <si>
    <t>A-SMF/H-SMF分原因的PDU会话建立失败次数</t>
  </si>
  <si>
    <t>ASMF.FailCreatePduSession._Ns</t>
  </si>
  <si>
    <t>A-SMF/H-SMF分切片的PDU会话建立失败次数</t>
  </si>
  <si>
    <t>按照S-NSSAI统计UE发起的PDU会话建立被A-SMF/H-SMF拒绝的次数。</t>
  </si>
  <si>
    <t>ASMF.FailCreatePduSession._Dnn</t>
  </si>
  <si>
    <t>A-SMF/H-SMF分DNN的PDU会话建立失败次数</t>
  </si>
  <si>
    <t>按照DNN统计UE发起的PDU会话建立被A-SMF/H-SMF拒绝的次数。</t>
  </si>
  <si>
    <t>SMFHG04</t>
  </si>
  <si>
    <t>ASMF.AttSmfModifyPduSession</t>
  </si>
  <si>
    <t>A-SMF/H-SMF发起的PDU会话修改请求次数</t>
  </si>
  <si>
    <t>A-SMF/H-SMF发起的PDU会话修改请求次数。</t>
  </si>
  <si>
    <t>A-SMF/H-SMF 通过调用Nsmf_PDUSession_Update Request service operation（3GPP  TS 23.502），通过I-SMF/V-SMF 向UE发送PDU SESSION MODIFICATION COMMAND消息（3GPP 24.501），不计重发。</t>
  </si>
  <si>
    <t>ASMF.AttSmfModifyPduSession._Ns</t>
  </si>
  <si>
    <t>A-SMF/H-SMF发起的分切片的PDU会话修改请求次数</t>
  </si>
  <si>
    <t>按照S-NSSAI统计A-SMF/H-SMF发起的PDU会话修改请求次数。</t>
  </si>
  <si>
    <t>ASMF.AttSmfModifyPduSession._Dnn</t>
  </si>
  <si>
    <t>A-SMF/H-SMF发起的分DNN的PDU会话修改请求次数</t>
  </si>
  <si>
    <t>按照DNN统计A-SMF/H-SMF发起的PDU会话修改请求次数。</t>
  </si>
  <si>
    <t>SMFHG05</t>
  </si>
  <si>
    <t>ASMF.SuccSmfModifyPduSession</t>
  </si>
  <si>
    <t>A-SMF/H-SMF发起的PDU会话修改成功次数</t>
  </si>
  <si>
    <t>A-SMF/H-SMF发起的PDU会话修改成功次数。</t>
  </si>
  <si>
    <t>A-SMF/H-SMF 调用Nsmf_PDUSession_Update Request service operation向I-SMF/V-SMF 请求修改PDU会话之后，A-SMF/H-SMF 收到UE发送的PDU SESSION MODIFICATION COMPLETE消息（3GPP 24.501）（I-SMF/V-SMF 调用Nsmf_PDUSession_Update Response），不计重发。</t>
  </si>
  <si>
    <t>ASMF.SuccSmfModifyPduSession._Ns</t>
  </si>
  <si>
    <t>分切片的A-SMF/H-SMF发起的PDU会话修改成功次数</t>
  </si>
  <si>
    <t>按照S-NSSAI统计A-SMF/H-SMF发起的PDU会话修改成功次数。</t>
  </si>
  <si>
    <t>ASMF.SuccSmfModifyPduSession._Dnn</t>
  </si>
  <si>
    <t>分DNN的A-SMF/H-SMF发起的PDU会话修改成功次数</t>
  </si>
  <si>
    <t>按照DNN统计A-SMF/H-SMF发起的PDU会话修改成功次数。</t>
  </si>
  <si>
    <t>SMFHG06</t>
  </si>
  <si>
    <t>ASMF.FailSmfModifyPduSession</t>
  </si>
  <si>
    <t>A-SMF/H-SMF发起的PDU会话修改失败次数</t>
  </si>
  <si>
    <t xml:space="preserve">A-SMF/H-SMF发起的PDU会话修改请求被拒绝的次数，并按拒绝原因分类统计。
</t>
  </si>
  <si>
    <t>A-SMF/H-SMF调用Nsmf_PDUSession_Update Request 向I-SMF/V-SMF请求修改PDU会话之后，A-SMF/H-SM收到I-SMF/V-SMF响应的4xx/5xx消息（I-SMF/V-SMF拒绝）、或者收到的响应中的N1SmInfo中包含“PDU SESSION MODIFICATION REJECT”IE（UE拒绝）不计重发。</t>
  </si>
  <si>
    <t xml:space="preserve">ASMF.FailSmfModifyPduSession._Cause  </t>
  </si>
  <si>
    <t>分原因的A-SMF/H-SMF发起的PDU会话修改失败次数</t>
  </si>
  <si>
    <t>ASMF.FailSmfModifyPduSession._Ns</t>
  </si>
  <si>
    <t>分切片的A-SMF/H-SMF发起的PDU会话修改失败次数</t>
  </si>
  <si>
    <t>按照S-NSSAI统计A-SMF/H-SMF发起的PDU会话修改请求被拒绝的次数。</t>
  </si>
  <si>
    <t>ASMF.FailSmfModifyPduSession._Dnn</t>
  </si>
  <si>
    <t>分DNN的A-SMF/H-SMF发起的PDU会话修改失败次数</t>
  </si>
  <si>
    <t xml:space="preserve">按照DNN统计A-SMF/H-SMF发起的PDU会话修改请求被拒绝的次数。
</t>
  </si>
  <si>
    <t>SMFHG07</t>
  </si>
  <si>
    <t>ASMF.PduSessionCreateTime</t>
  </si>
  <si>
    <t>A-SMF/H-SMFPDU会话建立流程平均时长</t>
  </si>
  <si>
    <t xml:space="preserve">成功的A-SMF/H-SMF PDU会话建立流程的平均时长。
</t>
  </si>
  <si>
    <t>统计周期内从A-SMF/H-SMF收到UE发送的PDU SESSION ESTABLISHMENT REQUEST消息（3GPP 24.501）到A-SMF/H-SMF向UE发送PDU SESSION ESTABLISHMENT ACCEPT消息（3GPP 24.501）的平均间隔时长。对于PDU Session建立流程跨统计周期的场景，在流程完成所在周期内参与平均值计算。</t>
  </si>
  <si>
    <t>无此业务流程时，可上报空值""</t>
  </si>
  <si>
    <t>SMFHH01</t>
  </si>
  <si>
    <t>ASMF.MeanPduSession</t>
  </si>
  <si>
    <t>A-SMF/H-SMF平均PDU会话数</t>
  </si>
  <si>
    <t>一个统计周期内A-SMF/H-SMF中的平均PDU会话数。</t>
  </si>
  <si>
    <t>ASMF.MeanPduSession._Ns</t>
  </si>
  <si>
    <t>A-SMF/H-SMF分切片的平均PDU会话数</t>
  </si>
  <si>
    <t>一个统计周期内按照S-NSSAI统计A-SMF/H-SMF中的平均PDU会话数。</t>
  </si>
  <si>
    <t>ASMF.MeanPduSession._Dnn</t>
  </si>
  <si>
    <t>A-SMF/H-SMF分DNN的平均PDU会话数</t>
  </si>
  <si>
    <t>一个统计周期内按照DNN统计A-SMF/H-SMF中的平均PDU会话数。</t>
  </si>
  <si>
    <t>SMFHH02</t>
  </si>
  <si>
    <t>ASMF.MaxPduSession</t>
  </si>
  <si>
    <t>A-SMF/H-SMF最大PDU会话数</t>
  </si>
  <si>
    <t>一个统计周期内A-SMF/H-SMF中的最大PDU会话数。</t>
  </si>
  <si>
    <t>ASMF.MaxPduSession._Ns</t>
  </si>
  <si>
    <t>A-SMF/H-SMF分切片的最大PDU会话数</t>
  </si>
  <si>
    <t>一个统计周期内按照S-NSSAI统计A-SMF/H-SMF中的最大PDU会话数。</t>
  </si>
  <si>
    <t>ASMF.MaxPduSession._Dnn</t>
  </si>
  <si>
    <t>A-SMF/H-SMF分DNN的最大PDU会话数</t>
  </si>
  <si>
    <t>一个统计周期内按照DNN统计A-SMF/H-SMF中的最大PDU会话数。</t>
  </si>
  <si>
    <t>SMFHH03</t>
  </si>
  <si>
    <t>ASMF.MeanQf</t>
  </si>
  <si>
    <t>A-SMF/H-SMF平均Qos流数</t>
  </si>
  <si>
    <t>一个统计周期内A-SMF/H-SMF中的平均Qos流数。</t>
  </si>
  <si>
    <t>ASMF.MeanQf._Ns</t>
  </si>
  <si>
    <t>A-SMF/H-SMF分切片的平均Qos流数</t>
  </si>
  <si>
    <t>一个统计周期内按照S-NSSAI统计A-SMF/H-SMF中的平均QoS流数。</t>
  </si>
  <si>
    <t>ASMF.MeanQf._Dnn</t>
  </si>
  <si>
    <t>A-SMF/H-SMF分DNN的平均Qos流数</t>
  </si>
  <si>
    <t>一个统计周期内按照DNN统计A-SMF/H-SMF中的平均QoS流数。</t>
  </si>
  <si>
    <t>SMFHH04</t>
  </si>
  <si>
    <t>ASMF.MaxQf</t>
  </si>
  <si>
    <t>A-SMF/H-SMF最大Qos流数</t>
  </si>
  <si>
    <t>一个统计周期内A-SMF/H-SMF中的最大Qos流数。</t>
  </si>
  <si>
    <t>ASMF.MaxQf._Ns</t>
  </si>
  <si>
    <t>A-SMF/H-SMF分切片的最大Qos流数</t>
  </si>
  <si>
    <t>一个统计周期内按照S-NSSAI统计A-SMF/H-SMF中的最大QoS流数。</t>
  </si>
  <si>
    <t>ASMF.MaxQf._Dnn</t>
  </si>
  <si>
    <t>A-SMF/H-SMF分DNN的最大Qos流数</t>
  </si>
  <si>
    <t>一个统计周期内按照DNN统计A-SMF/H-SMF中的最大QoS流数。</t>
  </si>
  <si>
    <t>SMFHI01</t>
  </si>
  <si>
    <t>ISMF.AttCreatePduSession</t>
  </si>
  <si>
    <t>I-SMF/V-SMF PDU会话建立请求次数</t>
  </si>
  <si>
    <t>I-SMF/V-SMF UE发送的PDU会话建立请求次数。</t>
  </si>
  <si>
    <t>I-SMF/V-SMF的Nsmf_PDUSession_CreateSMContext service operation被AMF调用，通过该调用I-SMF/V-SMF收到UE发送的PDU SESSION ESTABLISHMENT REQUEST消息，不计重发不计重发。</t>
  </si>
  <si>
    <t>ISMF.AttCreatePduSession._Ns</t>
  </si>
  <si>
    <t>I-SMF/V-SMF分切片的PDU会话建立请求次数</t>
  </si>
  <si>
    <t>I-SMF/V-SMF按照S-NSSAI统计UE发起的PDU会话建立请求次数。</t>
  </si>
  <si>
    <t>SMFHI02</t>
  </si>
  <si>
    <t>ISMF.SuccCreatePduSession</t>
  </si>
  <si>
    <t>I-SMF/V-SMF PDU会话建立成功次数</t>
  </si>
  <si>
    <t>I-SMF/V-SMF收到 UE发起的PDU会话建立成功次数。</t>
  </si>
  <si>
    <t>I-SMF/V-SMF通过调用Namf_Communication_N1N2MessageTransfer service operation，向UE发送PDU SESSION ESTABLISHMENT ACCEPT消息，不计重发。</t>
  </si>
  <si>
    <t>ISMF.SuccCreatePduSession._Ns</t>
  </si>
  <si>
    <t>I-SMF/V-SMF分切片的PDU会话建立成功次数</t>
  </si>
  <si>
    <t>按照S-NSSAI统计I-SMF/V-SMF收到UE发起的PDU会话建立成功次数。</t>
  </si>
  <si>
    <t>SMFHI03</t>
  </si>
  <si>
    <t>ISMF.FailCreatePduSession</t>
  </si>
  <si>
    <t>I-SMF/V-SMF PDU会话建立失败次数</t>
  </si>
  <si>
    <t>UE发起的PDU会话建立被I-SMF/V-SMF拒绝的次数</t>
  </si>
  <si>
    <t>I-SMF/V-SMF通过Nsmf_PDUSession_CreateSMContext Response拒绝会话建立并携带拒绝原因值 或 I-SMF/V-SMF通过调用Namf_Communication_N1N2MessageTransfer service operation，向UE发送PDU SESSION ESTABLISHMENT REJECT消息，不计重发。</t>
  </si>
  <si>
    <t>ISMF.FailCreatePduSession._Ns</t>
  </si>
  <si>
    <t>I-SMF/V-SMF分切片的PDU会话建立失败次数</t>
  </si>
  <si>
    <t>按照S-NSSAI统计UE发起的PDU会话建立被I-SMF/V-SMF拒绝的次数，并按拒绝原因分类统计。</t>
  </si>
  <si>
    <t>SMFHI04</t>
  </si>
  <si>
    <t>ISMF.SendSmfModifyPduSession</t>
  </si>
  <si>
    <t>I-SMF/V-SMF发送的PDU会话修改命令次数</t>
  </si>
  <si>
    <t>I-SMF/V-SMF发送的PDU会话修改命令次数。</t>
  </si>
  <si>
    <t>I-SMF/V-SMF发送PDU Session Modification Command消息数，不计重发。</t>
  </si>
  <si>
    <t>ISMF.SendSmfModifyPduSession._Ns</t>
  </si>
  <si>
    <t>I-SMF/V-SMF发送的分切片的PDU会话修改命令次数</t>
  </si>
  <si>
    <t>按照S-NSSAI统计I-SMF/V-SMF发送的PDU会话修改次数。</t>
  </si>
  <si>
    <t>SMFHI05</t>
  </si>
  <si>
    <t>ISMF.SuccSmfModifyPduSession</t>
  </si>
  <si>
    <t>I-SMF/V-SMF PDU会话修改成功次数</t>
  </si>
  <si>
    <t>I-SMF/V-SMF PDU会话修改成功次数。</t>
  </si>
  <si>
    <t>I-SMF/V-SMF接收PDU Session Modification Command Complete消息数，不计重发。</t>
  </si>
  <si>
    <t>ISMF.SuccSmfModifyPduSession._Ns</t>
  </si>
  <si>
    <t>分切片的I-SMF/V-SMF PDU会话修改成功次数</t>
  </si>
  <si>
    <t>按照S-NSSAI统计I-SMF/V-SMF PDU会话修改成功次数。</t>
  </si>
  <si>
    <t>SMFHI06</t>
  </si>
  <si>
    <t>ISMF.FailSmfModifyPduSession</t>
  </si>
  <si>
    <t>I-SMF/V-SMF PDU会话修改失败次数</t>
  </si>
  <si>
    <t xml:space="preserve">I-SMF/V-SMF PDU会话修改被拒绝的次数。
</t>
  </si>
  <si>
    <t>I-SMF/V-SMF发起PDU会话修改失败次数，包括收到Session Modification Command Reject消息数 和 未收到应答的PDU Session Modification Command消息数，不计重发。</t>
  </si>
  <si>
    <t>ISMF.FailSmfModifyPduSession._Ns</t>
  </si>
  <si>
    <t>分切片的I-SMF/V-SMF PDU会话修改失败次数</t>
  </si>
  <si>
    <t>按照S-NSSAI统计I-SMF/V-SMF PDU会话修改被拒绝的次数。</t>
  </si>
  <si>
    <t>SMFHI07</t>
  </si>
  <si>
    <t>ISMF.PduSessionCreateTime</t>
  </si>
  <si>
    <t>I-SMF/V-SMFPDU会话建立流程平均时长</t>
  </si>
  <si>
    <t xml:space="preserve">成功的I-SMF/V-SMF PDU会话建立流程的平均时长。
</t>
  </si>
  <si>
    <t>统计周期内从I-SMF/V-SMF收到UE发送的PDU SESSION ESTABLISHMENT REQUEST消息（3GPP 24.501）到I-SMF/V-SMF向UE发送PDU SESSION ESTABLISHMENT ACCEPT消息（3GPP 24.501）的平均间隔时长。对于PDU Session建立流程跨统计周期的场景，在流程完成所在周期内参与平均值计算。</t>
  </si>
  <si>
    <t>SMFHJ01</t>
  </si>
  <si>
    <t>ISMF.MeanPduSession</t>
  </si>
  <si>
    <t>I-SMF/V-SMF平均PDU会话数</t>
  </si>
  <si>
    <t>一个统计周期内I-SMF/V-SMF中的平均PDU会话数。</t>
  </si>
  <si>
    <t>ISMF.MeanPduSession._Ns</t>
  </si>
  <si>
    <t>I-SMF/V-SMF分切片的平均PDU会话数</t>
  </si>
  <si>
    <t>一个统计周期内按照S-NSSAI统计I-SMF/V-SMF中的平均PDU会话数。</t>
  </si>
  <si>
    <t>SMFHJ02</t>
  </si>
  <si>
    <t>ISMF.MaxPduSession</t>
  </si>
  <si>
    <t>I-SMF/V-SMF最大PDU会话数</t>
  </si>
  <si>
    <t>一个统计周期内I-SMF/V-SMF中的最大PDU会话数。</t>
  </si>
  <si>
    <t>ISMF.MaxPduSession._Ns</t>
  </si>
  <si>
    <t>I-SMF/V-SMF分切片的最大PDU会话数</t>
  </si>
  <si>
    <t>一个统计周期内按照S-NSSAI统计I-SMF/V-SMF中的最大PDU会话数。</t>
  </si>
  <si>
    <t>SMFHJ03</t>
  </si>
  <si>
    <t>ISMF.MeanQf</t>
  </si>
  <si>
    <t>I-SMF/V-SMF平均Qos流数</t>
  </si>
  <si>
    <t>一个统计周期内I-SMF/V-SMF中的平均Qos流数。</t>
  </si>
  <si>
    <t>ISMF.MeanQf._Ns</t>
  </si>
  <si>
    <t>I-SMF/V-SMF分切片的平均Qos流数</t>
  </si>
  <si>
    <t>一个统计周期内按照S-NSSAI统计I-SMF/V-SMF中的平均QoS流数。</t>
  </si>
  <si>
    <t>SMFHJ04</t>
  </si>
  <si>
    <t>ISMF.MaxQf</t>
  </si>
  <si>
    <t>I-SMF/V-SMF最大Qos流数</t>
  </si>
  <si>
    <t>一个统计周期内I-SMF/V-SMF中的最大Qos流数。</t>
  </si>
  <si>
    <t>ISMF.MaxQf._Ns</t>
  </si>
  <si>
    <t>I-SMF/V-SMF分切片的最大Qos流数</t>
  </si>
  <si>
    <t>一个统计周期内按照S-NSSAI统计I-SMF/V-SMF中的最大QoS流数。</t>
  </si>
  <si>
    <t>SMFHK01</t>
  </si>
  <si>
    <t>SMF.AttAccessRequestByUPF</t>
  </si>
  <si>
    <t>SMF发送UPF转接的Access Request消息数</t>
  </si>
  <si>
    <t>SMF向UPF转接的AAA服务器发起鉴权请求的尝试次数。</t>
  </si>
  <si>
    <t>SMF向UPF转接的AAA服务器发送“Access Request”消息，不计重发不计重发。</t>
  </si>
  <si>
    <t>SMFHK02</t>
  </si>
  <si>
    <t>SMF.SuccAccessAcceptByUPF</t>
  </si>
  <si>
    <t>SMF接收UPF转接的Access Accept消息数</t>
  </si>
  <si>
    <t>SMF收到UPF转接的AAA服务器鉴权请求接受次数</t>
  </si>
  <si>
    <t>向UPF转接的AAA服务器发送“Access Request”消息后收到AAA的“Access Acccept”消息。</t>
  </si>
  <si>
    <t>SMFHK03</t>
  </si>
  <si>
    <t>SMF.AttAccountingStartRequestByUPF</t>
  </si>
  <si>
    <t>SMF发送UPF转接的Accounting Start Request消息数</t>
  </si>
  <si>
    <t>SMF向UPF转接的AAA服务器发起计费开始请求的尝试次数。</t>
  </si>
  <si>
    <t>SMF向UPF转接的AAA服务器发送“Accounting Start Request”消息，不计重发不计重发。</t>
  </si>
  <si>
    <t>SMFHK04</t>
  </si>
  <si>
    <t>SMF.SuccAccountingStartResponseByUPF</t>
  </si>
  <si>
    <t>SMF接收UPF转接的Accouting Start Response消息数</t>
  </si>
  <si>
    <t>SMF收到UPF转接的AAA服务器计费开始应答次数</t>
  </si>
  <si>
    <t>向UPF转接的AAA服务器发送“Accounting-Start Request”消息后收到AAA的“Accouting Start Response”消息。</t>
  </si>
  <si>
    <t>SMFHL01</t>
  </si>
  <si>
    <t>SMF.AttChargingDataReq</t>
  </si>
  <si>
    <t>N40接口发送激活请求消息数</t>
  </si>
  <si>
    <t>N40接口上发送Nchf_ConvergedCharging_Create Request消息的数目</t>
  </si>
  <si>
    <t>在测量周期内，当SMF/PGW-C发送Nchf_ConvergedCharging_Create Request消息后，计算为1次</t>
  </si>
  <si>
    <t>SMFHL02</t>
  </si>
  <si>
    <t>SMF.RecvChargingDataRsp</t>
  </si>
  <si>
    <t>收到Nchf_ConvergedCharging_Create Response次数</t>
  </si>
  <si>
    <t>N40接口上接收Nchf_ConvergedCharging_Create Response消息的数目</t>
  </si>
  <si>
    <t>在测量周期内，当SMF/PGW-C接收Nchf_ConvergedCharging_Create Response消息后，计算为1次</t>
  </si>
  <si>
    <t>SMFHL03</t>
  </si>
  <si>
    <t>SMF.ReAttChargingDataReq</t>
  </si>
  <si>
    <t>重发Nchf_ConvergedCharging_Create Request次数</t>
  </si>
  <si>
    <t>N40接口上重发Nchf_ConvergedCharging_Create Request消息的数目</t>
  </si>
  <si>
    <t>在测量周期内，当SMF/PGW-C重发Nchf_ConvergedCharging_Create Request消息后，计算为1次。重发多次则计算为多次</t>
  </si>
  <si>
    <t>SMFHM01</t>
  </si>
  <si>
    <t>SMF.BsfRecPcfQuery</t>
  </si>
  <si>
    <t>BSF收到查询请求次数</t>
  </si>
  <si>
    <t>BSF收到查询PCF请求次数</t>
  </si>
  <si>
    <t>在测量周期内，SMF内置BSF收到查询PCF请求消息次数，不计重发不计重发。</t>
  </si>
  <si>
    <t>SMFHM02</t>
  </si>
  <si>
    <t>SMF.BsfRspPcfQuery</t>
  </si>
  <si>
    <t>BSF发送查询应答次数</t>
  </si>
  <si>
    <t>BSF发送查询PCF成功次数</t>
  </si>
  <si>
    <t>在测量周期内，SMF内置BSF发送查询PCF成功消息次数，不计重发不计重发。</t>
  </si>
  <si>
    <t>参与规范编写人员名单</t>
  </si>
  <si>
    <t>姓名</t>
  </si>
  <si>
    <t>公司</t>
  </si>
  <si>
    <t>手机</t>
  </si>
  <si>
    <t>邮箱</t>
  </si>
  <si>
    <t>崔璀璀</t>
  </si>
  <si>
    <t>爱立信</t>
  </si>
  <si>
    <t>tracy.c.cui@ericsson.com</t>
  </si>
  <si>
    <t>何刚</t>
  </si>
  <si>
    <t>grant.he@ericsson.com</t>
  </si>
  <si>
    <t>蒋炜</t>
  </si>
  <si>
    <t>will.jiang@ericsson.com</t>
  </si>
  <si>
    <t>李云刚</t>
  </si>
  <si>
    <t>yungang.li@ericsson.com</t>
  </si>
  <si>
    <t>刘强</t>
  </si>
  <si>
    <t>qiang.liu@ericsson.com</t>
  </si>
  <si>
    <t>时森</t>
  </si>
  <si>
    <t>sen.shi@ericsson.com</t>
  </si>
  <si>
    <t>杨利</t>
  </si>
  <si>
    <t>li.g.yang@ericsson.com</t>
  </si>
  <si>
    <t>张一帆</t>
  </si>
  <si>
    <t>grace.f.zhang@ericsson.com</t>
  </si>
  <si>
    <t>常轶钊</t>
  </si>
  <si>
    <t>华为</t>
  </si>
  <si>
    <t>changyizha@huawei.com</t>
  </si>
  <si>
    <t>陈恒</t>
  </si>
  <si>
    <t>andrew.chen@huawei.com</t>
  </si>
  <si>
    <t>高胜展</t>
  </si>
  <si>
    <t>gaoshnegzhan@huawei.com</t>
  </si>
  <si>
    <t>姜传奎</t>
  </si>
  <si>
    <t>jiangchuankui@huawei.com</t>
  </si>
  <si>
    <t>刘佳琦</t>
  </si>
  <si>
    <t>lihong-david.zhang@huawei.com</t>
  </si>
  <si>
    <t>裘彤</t>
  </si>
  <si>
    <t>诺基亚</t>
  </si>
  <si>
    <t>tong.qiu@nokia-sbell.com</t>
  </si>
  <si>
    <t>王朋东</t>
  </si>
  <si>
    <t>pengle.wang@nokia-sbell.com</t>
  </si>
  <si>
    <t>王维星</t>
  </si>
  <si>
    <t>weixing.wang@nokia-sbell.com</t>
  </si>
  <si>
    <t>王扬</t>
  </si>
  <si>
    <t>yong.5.wang@nokia-sbell.com</t>
  </si>
  <si>
    <t>张力宏</t>
  </si>
  <si>
    <t>lihong-david.zhang@nokia-sbell.com</t>
  </si>
  <si>
    <t>设计院</t>
  </si>
  <si>
    <t>huyaxi@cmdi.chinamobile.com</t>
  </si>
  <si>
    <t>陈刚</t>
  </si>
  <si>
    <t>中兴</t>
  </si>
  <si>
    <t>chengang10@zte.com.cn</t>
  </si>
  <si>
    <t>陈胜平</t>
  </si>
  <si>
    <t>chen.shengping@zte.com.cn</t>
  </si>
  <si>
    <t>黄勇</t>
  </si>
  <si>
    <t>huang.yong3@zte.com.cn</t>
  </si>
  <si>
    <t>刘磊</t>
  </si>
  <si>
    <t>liulei6@zte.com.cn</t>
  </si>
  <si>
    <t>陆洋</t>
  </si>
  <si>
    <t>lu.yang@zte.com.cn</t>
  </si>
  <si>
    <t>田东明</t>
  </si>
  <si>
    <t>tian.dongming@zte.com</t>
  </si>
  <si>
    <t>杨洋</t>
  </si>
  <si>
    <t>yangyang115@zte.com.cn</t>
  </si>
  <si>
    <t>V1.2.1</t>
  </si>
  <si>
    <t>HA页，删除‘分DNN的PDU会话建立失败次数’的重复定义行</t>
  </si>
  <si>
    <t>SMF-PM(V1.2.1)应答情况汇总表</t>
    <phoneticPr fontId="23" type="noConversion"/>
  </si>
  <si>
    <t>本应答模板的更新日期：2022-09-23</t>
    <phoneticPr fontId="23" type="noConversion"/>
  </si>
  <si>
    <t>SMF.AttCreatePduSession</t>
    <phoneticPr fontId="2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</si>
</sst>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0"/>
      <name val="宋体"/>
      <charset val="134"/>
    </font>
    <font>
      <sz val="1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12"/>
      <name val="宋体"/>
      <family val="3"/>
      <charset val="134"/>
    </font>
    <font>
      <b/>
      <sz val="10"/>
      <name val="宋体"/>
      <family val="3"/>
      <charset val="134"/>
      <scheme val="minor"/>
    </font>
    <font>
      <sz val="10"/>
      <color rgb="FF0000FF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0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theme="9" tint="-0.24994659260841701"/>
      <name val="宋体"/>
      <family val="3"/>
      <charset val="134"/>
      <scheme val="minor"/>
    </font>
    <font>
      <sz val="10"/>
      <color rgb="FF0070C0"/>
      <name val="宋体"/>
      <family val="3"/>
      <charset val="134"/>
      <scheme val="minor"/>
    </font>
    <font>
      <sz val="10"/>
      <color theme="9"/>
      <name val="宋体"/>
      <family val="3"/>
      <charset val="134"/>
      <scheme val="minor"/>
    </font>
    <font>
      <sz val="10"/>
      <color indexed="9"/>
      <name val="宋体"/>
      <family val="3"/>
      <charset val="134"/>
      <scheme val="minor"/>
    </font>
    <font>
      <sz val="10"/>
      <color rgb="FF0000FF"/>
      <name val="宋体"/>
      <family val="3"/>
      <charset val="134"/>
    </font>
    <font>
      <sz val="10"/>
      <color rgb="FF060EFF"/>
      <name val="宋体"/>
      <family val="3"/>
      <charset val="134"/>
      <scheme val="minor"/>
    </font>
    <font>
      <b/>
      <sz val="14"/>
      <name val="黑体"/>
      <family val="3"/>
      <charset val="134"/>
    </font>
    <font>
      <b/>
      <sz val="10"/>
      <name val="黑体"/>
      <family val="3"/>
      <charset val="134"/>
    </font>
    <font>
      <sz val="10"/>
      <color indexed="12"/>
      <name val="宋体"/>
      <family val="3"/>
      <charset val="134"/>
    </font>
    <font>
      <sz val="10"/>
      <color indexed="9"/>
      <name val="宋体"/>
      <family val="3"/>
      <charset val="134"/>
    </font>
    <font>
      <sz val="10"/>
      <color theme="9" tint="-0.249977111117893"/>
      <name val="宋体"/>
      <family val="3"/>
      <charset val="134"/>
    </font>
    <font>
      <strike/>
      <sz val="10"/>
      <color rgb="FF0000FF"/>
      <name val="宋体"/>
      <family val="3"/>
      <charset val="134"/>
      <scheme val="minor"/>
    </font>
    <font>
      <sz val="10"/>
      <name val="宋体"/>
      <family val="3"/>
      <charset val="134"/>
    </font>
    <font>
      <sz val="10"/>
      <color rgb="FF060EFF"/>
      <name val="宋体"/>
      <family val="3"/>
      <charset val="134"/>
    </font>
    <font>
      <sz val="9"/>
      <name val="宋体"/>
      <family val="3"/>
      <charset val="13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FFD70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E384"/>
        <bgColor indexed="64"/>
      </patternFill>
    </fill>
    <fill>
      <patternFill patternType="solid">
        <fgColor rgb="FFB0E0E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</borders>
  <cellStyleXfs count="4">
    <xf numFmtId="0" fontId="0" fillId="0" borderId="0">
      <alignment vertical="center"/>
    </xf>
    <xf numFmtId="0" fontId="3" fillId="0" borderId="0"/>
    <xf numFmtId="0" fontId="3" fillId="0" borderId="0">
      <alignment vertical="center"/>
    </xf>
    <xf numFmtId="0" fontId="21" fillId="0" borderId="0">
      <alignment vertical="center"/>
    </xf>
  </cellStyleXfs>
  <cellXfs count="168">
    <xf numFmtId="0" fontId="0" fillId="0" borderId="0" xfId="0">
      <alignment vertical="center"/>
    </xf>
    <xf numFmtId="0" fontId="0" fillId="0" borderId="0" xfId="0" applyAlignment="1"/>
    <xf numFmtId="0" fontId="2" fillId="2" borderId="1" xfId="0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right" vertical="center"/>
    </xf>
    <xf numFmtId="49" fontId="1" fillId="2" borderId="1" xfId="0" applyNumberFormat="1" applyFont="1" applyFill="1" applyBorder="1" applyAlignment="1">
      <alignment horizontal="right" vertical="center"/>
    </xf>
    <xf numFmtId="0" fontId="3" fillId="0" borderId="0" xfId="0" applyFont="1">
      <alignment vertical="center"/>
    </xf>
    <xf numFmtId="0" fontId="4" fillId="3" borderId="1" xfId="1" applyFont="1" applyFill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/>
    </xf>
    <xf numFmtId="0" fontId="0" fillId="4" borderId="1" xfId="0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0" fillId="5" borderId="1" xfId="0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/>
    </xf>
    <xf numFmtId="0" fontId="5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justify" vertical="center" wrapText="1"/>
    </xf>
    <xf numFmtId="0" fontId="6" fillId="0" borderId="1" xfId="0" applyFont="1" applyBorder="1" applyAlignment="1">
      <alignment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0" xfId="3" applyFont="1">
      <alignment vertical="center"/>
    </xf>
    <xf numFmtId="0" fontId="21" fillId="0" borderId="0" xfId="3">
      <alignment vertical="center"/>
    </xf>
    <xf numFmtId="0" fontId="6" fillId="0" borderId="1" xfId="3" applyFont="1" applyBorder="1" applyAlignment="1">
      <alignment horizontal="center" vertical="center"/>
    </xf>
    <xf numFmtId="0" fontId="5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justify" vertical="center"/>
    </xf>
    <xf numFmtId="0" fontId="6" fillId="0" borderId="1" xfId="3" applyFont="1" applyBorder="1" applyAlignment="1">
      <alignment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1" xfId="3" applyFont="1" applyBorder="1" applyAlignment="1">
      <alignment horizontal="justify" vertical="center" wrapText="1"/>
    </xf>
    <xf numFmtId="0" fontId="6" fillId="0" borderId="2" xfId="3" applyFont="1" applyBorder="1" applyAlignment="1">
      <alignment horizontal="center" vertical="center"/>
    </xf>
    <xf numFmtId="0" fontId="5" fillId="0" borderId="2" xfId="3" applyFont="1" applyBorder="1" applyAlignment="1">
      <alignment horizontal="left" vertical="center" wrapText="1"/>
    </xf>
    <xf numFmtId="0" fontId="1" fillId="0" borderId="0" xfId="0" applyFont="1">
      <alignment vertical="center"/>
    </xf>
    <xf numFmtId="0" fontId="7" fillId="3" borderId="1" xfId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justify" vertical="center"/>
    </xf>
    <xf numFmtId="0" fontId="1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 wrapText="1"/>
    </xf>
    <xf numFmtId="0" fontId="7" fillId="3" borderId="1" xfId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justify" vertical="center"/>
    </xf>
    <xf numFmtId="0" fontId="0" fillId="0" borderId="1" xfId="1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0" xfId="0" applyFont="1">
      <alignment vertical="center"/>
    </xf>
    <xf numFmtId="0" fontId="1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justify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/>
    </xf>
    <xf numFmtId="0" fontId="5" fillId="0" borderId="2" xfId="0" applyFont="1" applyBorder="1" applyAlignment="1">
      <alignment vertical="center" wrapText="1"/>
    </xf>
    <xf numFmtId="0" fontId="10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 wrapText="1"/>
    </xf>
    <xf numFmtId="0" fontId="12" fillId="6" borderId="1" xfId="1" applyFont="1" applyFill="1" applyBorder="1" applyAlignment="1">
      <alignment vertical="center"/>
    </xf>
    <xf numFmtId="0" fontId="12" fillId="6" borderId="1" xfId="1" applyFont="1" applyFill="1" applyBorder="1" applyAlignment="1">
      <alignment horizontal="center" vertical="center"/>
    </xf>
    <xf numFmtId="0" fontId="12" fillId="6" borderId="1" xfId="1" applyFont="1" applyFill="1" applyBorder="1" applyAlignment="1">
      <alignment horizontal="center" vertical="center" wrapText="1"/>
    </xf>
    <xf numFmtId="0" fontId="6" fillId="0" borderId="1" xfId="0" applyFont="1" applyBorder="1">
      <alignment vertical="center"/>
    </xf>
    <xf numFmtId="0" fontId="0" fillId="0" borderId="1" xfId="0" applyBorder="1" applyAlignment="1">
      <alignment horizontal="center" vertical="center" wrapText="1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vertical="center" wrapText="1"/>
    </xf>
    <xf numFmtId="0" fontId="13" fillId="0" borderId="1" xfId="0" applyFont="1" applyBorder="1" applyAlignment="1">
      <alignment horizontal="center" vertical="center" wrapText="1"/>
    </xf>
    <xf numFmtId="0" fontId="1" fillId="7" borderId="1" xfId="1" applyFont="1" applyFill="1" applyBorder="1" applyAlignment="1">
      <alignment vertical="center"/>
    </xf>
    <xf numFmtId="0" fontId="1" fillId="7" borderId="1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justify" vertical="center"/>
    </xf>
    <xf numFmtId="0" fontId="12" fillId="6" borderId="1" xfId="1" applyFont="1" applyFill="1" applyBorder="1" applyAlignment="1">
      <alignment horizontal="left" vertical="center"/>
    </xf>
    <xf numFmtId="0" fontId="1" fillId="0" borderId="5" xfId="0" applyFont="1" applyBorder="1">
      <alignment vertical="center"/>
    </xf>
    <xf numFmtId="0" fontId="0" fillId="8" borderId="1" xfId="0" applyFill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 wrapText="1"/>
    </xf>
    <xf numFmtId="0" fontId="1" fillId="0" borderId="1" xfId="1" applyFont="1" applyBorder="1" applyAlignment="1">
      <alignment horizontal="center" vertical="center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 wrapText="1"/>
    </xf>
    <xf numFmtId="0" fontId="0" fillId="9" borderId="1" xfId="0" applyFill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10" fontId="0" fillId="5" borderId="1" xfId="0" applyNumberFormat="1" applyFill="1" applyBorder="1" applyAlignment="1">
      <alignment horizontal="center" vertical="center" wrapText="1"/>
    </xf>
    <xf numFmtId="0" fontId="18" fillId="6" borderId="2" xfId="1" applyFont="1" applyFill="1" applyBorder="1" applyAlignment="1">
      <alignment horizontal="center"/>
    </xf>
    <xf numFmtId="0" fontId="18" fillId="6" borderId="2" xfId="1" applyFont="1" applyFill="1" applyBorder="1" applyAlignment="1">
      <alignment horizontal="center" wrapText="1"/>
    </xf>
    <xf numFmtId="14" fontId="0" fillId="0" borderId="2" xfId="0" applyNumberFormat="1" applyBorder="1" applyAlignment="1">
      <alignment horizontal="center" vertical="center"/>
    </xf>
    <xf numFmtId="0" fontId="0" fillId="0" borderId="1" xfId="1" applyFont="1" applyBorder="1" applyAlignment="1">
      <alignment wrapText="1"/>
    </xf>
    <xf numFmtId="0" fontId="0" fillId="0" borderId="2" xfId="0" applyBorder="1">
      <alignment vertical="center"/>
    </xf>
    <xf numFmtId="14" fontId="0" fillId="0" borderId="1" xfId="0" applyNumberFormat="1" applyBorder="1" applyAlignment="1">
      <alignment horizontal="center" vertical="center"/>
    </xf>
    <xf numFmtId="14" fontId="0" fillId="0" borderId="1" xfId="0" applyNumberFormat="1" applyBorder="1">
      <alignment vertical="center"/>
    </xf>
    <xf numFmtId="14" fontId="8" fillId="0" borderId="1" xfId="0" applyNumberFormat="1" applyFont="1" applyBorder="1">
      <alignment vertical="center"/>
    </xf>
    <xf numFmtId="14" fontId="13" fillId="0" borderId="1" xfId="0" applyNumberFormat="1" applyFont="1" applyBorder="1">
      <alignment vertical="center"/>
    </xf>
    <xf numFmtId="14" fontId="13" fillId="0" borderId="1" xfId="0" applyNumberFormat="1" applyFont="1" applyBorder="1" applyAlignment="1">
      <alignment vertical="center" wrapText="1"/>
    </xf>
    <xf numFmtId="0" fontId="22" fillId="0" borderId="0" xfId="0" applyFont="1">
      <alignment vertical="center"/>
    </xf>
    <xf numFmtId="14" fontId="22" fillId="0" borderId="1" xfId="0" applyNumberFormat="1" applyFont="1" applyBorder="1">
      <alignment vertical="center"/>
    </xf>
    <xf numFmtId="0" fontId="22" fillId="0" borderId="1" xfId="0" applyFont="1" applyBorder="1" applyAlignment="1">
      <alignment vertical="center" wrapText="1"/>
    </xf>
    <xf numFmtId="0" fontId="22" fillId="0" borderId="1" xfId="0" applyFont="1" applyBorder="1">
      <alignment vertical="center"/>
    </xf>
    <xf numFmtId="0" fontId="8" fillId="0" borderId="2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6" fillId="0" borderId="1" xfId="0" applyFont="1" applyBorder="1" applyAlignment="1">
      <alignment horizontal="center" vertical="center" wrapText="1"/>
    </xf>
    <xf numFmtId="0" fontId="0" fillId="0" borderId="9" xfId="0" applyBorder="1" applyAlignment="1"/>
    <xf numFmtId="0" fontId="0" fillId="0" borderId="10" xfId="0" applyBorder="1" applyAlignment="1"/>
    <xf numFmtId="0" fontId="17" fillId="5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left" vertical="top" wrapText="1"/>
    </xf>
    <xf numFmtId="0" fontId="21" fillId="0" borderId="0" xfId="0" applyFont="1" applyAlignment="1">
      <alignment horizontal="left" vertical="top" wrapText="1"/>
    </xf>
    <xf numFmtId="0" fontId="0" fillId="5" borderId="1" xfId="0" applyFill="1" applyBorder="1" applyAlignment="1">
      <alignment horizontal="center" vertical="center" wrapText="1"/>
    </xf>
    <xf numFmtId="0" fontId="0" fillId="0" borderId="11" xfId="0" applyBorder="1" applyAlignment="1"/>
    <xf numFmtId="0" fontId="0" fillId="0" borderId="12" xfId="0" applyBorder="1" applyAlignment="1"/>
    <xf numFmtId="0" fontId="16" fillId="0" borderId="0" xfId="0" applyFont="1" applyAlignment="1">
      <alignment horizontal="left" vertical="top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6" fillId="0" borderId="3" xfId="3" applyFont="1" applyBorder="1" applyAlignment="1">
      <alignment horizontal="center" vertical="center"/>
    </xf>
    <xf numFmtId="0" fontId="6" fillId="0" borderId="4" xfId="3" applyFont="1" applyBorder="1" applyAlignment="1">
      <alignment horizontal="center" vertical="center"/>
    </xf>
    <xf numFmtId="0" fontId="6" fillId="0" borderId="2" xfId="3" applyFont="1" applyBorder="1" applyAlignment="1">
      <alignment horizontal="left" vertical="center" wrapText="1"/>
    </xf>
    <xf numFmtId="0" fontId="6" fillId="0" borderId="6" xfId="3" applyFont="1" applyBorder="1" applyAlignment="1">
      <alignment horizontal="left" vertical="center" wrapText="1"/>
    </xf>
    <xf numFmtId="0" fontId="6" fillId="0" borderId="5" xfId="3" applyFont="1" applyBorder="1" applyAlignment="1">
      <alignment horizontal="left" vertical="center" wrapText="1"/>
    </xf>
    <xf numFmtId="0" fontId="6" fillId="0" borderId="3" xfId="3" applyFont="1" applyBorder="1" applyAlignment="1">
      <alignment horizontal="center" vertical="center" wrapText="1"/>
    </xf>
    <xf numFmtId="0" fontId="6" fillId="0" borderId="4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 wrapText="1"/>
    </xf>
    <xf numFmtId="0" fontId="6" fillId="0" borderId="7" xfId="3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6" xfId="3" applyFont="1" applyBorder="1" applyAlignment="1">
      <alignment horizontal="center" vertical="center"/>
    </xf>
    <xf numFmtId="0" fontId="6" fillId="0" borderId="1" xfId="3" applyFont="1" applyBorder="1" applyAlignment="1">
      <alignment horizontal="center" vertical="center"/>
    </xf>
    <xf numFmtId="0" fontId="6" fillId="0" borderId="1" xfId="3" applyFont="1" applyBorder="1" applyAlignment="1">
      <alignment horizontal="left" vertical="center" wrapText="1"/>
    </xf>
    <xf numFmtId="0" fontId="6" fillId="0" borderId="1" xfId="3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</cellXfs>
  <cellStyles count="4">
    <cellStyle name="0,0_x000d__x000a_NA_x000d__x000a_" xfId="1" xr:uid="{00000000-0005-0000-0000-000000000000}"/>
    <cellStyle name="常规" xfId="0" builtinId="0"/>
    <cellStyle name="常规 2" xfId="2" xr:uid="{00000000-0005-0000-0000-000002000000}"/>
    <cellStyle name="常规 3" xfId="3" xr:uid="{00000000-0005-0000-0000-000003000000}"/>
  </cellStyles>
  <dxfs count="2">
    <dxf>
      <font>
        <b/>
        <color indexed="10"/>
      </font>
    </dxf>
    <dxf>
      <font>
        <b/>
        <color indexed="10"/>
      </font>
    </dxf>
  </dxfs>
  <tableStyles count="0" defaultTableStyle="TableStyleMedium2" defaultPivotStyle="PivotStyleLight16"/>
  <colors>
    <mruColors>
      <color rgb="FFFF0000"/>
      <color rgb="FF3E0000"/>
      <color rgb="FF0000FF"/>
      <color rgb="FF060E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microsoft.com/office/2017/10/relationships/person" Target="persons/person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calcChain" Target="calcChain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1.v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3"/>
  <sheetViews>
    <sheetView topLeftCell="A6" workbookViewId="0">
      <selection activeCell="A23" sqref="A23:D23"/>
    </sheetView>
  </sheetViews>
  <sheetFormatPr defaultColWidth="9" defaultRowHeight="12" x14ac:dyDescent="0.15"/>
  <cols>
    <col min="1" max="1" width="7.44140625" customWidth="1"/>
    <col min="2" max="2" width="11.88671875" customWidth="1"/>
    <col min="3" max="3" width="101.109375" style="45" customWidth="1"/>
    <col min="4" max="4" width="27.5546875" customWidth="1"/>
  </cols>
  <sheetData>
    <row r="1" spans="1:4" x14ac:dyDescent="0.15">
      <c r="A1" s="88" t="s">
        <v>0</v>
      </c>
      <c r="B1" s="88" t="s">
        <v>1</v>
      </c>
      <c r="C1" s="89" t="s">
        <v>2</v>
      </c>
      <c r="D1" s="88" t="s">
        <v>3</v>
      </c>
    </row>
    <row r="2" spans="1:4" x14ac:dyDescent="0.15">
      <c r="A2" s="43" t="s">
        <v>4</v>
      </c>
      <c r="B2" s="90">
        <v>43401</v>
      </c>
      <c r="C2" s="91" t="s">
        <v>5</v>
      </c>
      <c r="D2" s="92"/>
    </row>
    <row r="3" spans="1:4" ht="72" x14ac:dyDescent="0.15">
      <c r="A3" s="43" t="s">
        <v>6</v>
      </c>
      <c r="B3" s="93">
        <v>43427</v>
      </c>
      <c r="C3" s="39" t="s">
        <v>7</v>
      </c>
      <c r="D3" s="43" t="s">
        <v>8</v>
      </c>
    </row>
    <row r="4" spans="1:4" ht="60" x14ac:dyDescent="0.15">
      <c r="A4" s="43" t="s">
        <v>9</v>
      </c>
      <c r="B4" s="93">
        <v>43479</v>
      </c>
      <c r="C4" s="39" t="s">
        <v>10</v>
      </c>
      <c r="D4" s="43" t="s">
        <v>11</v>
      </c>
    </row>
    <row r="5" spans="1:4" ht="36" x14ac:dyDescent="0.15">
      <c r="A5" s="43" t="s">
        <v>12</v>
      </c>
      <c r="B5" s="93">
        <v>43516</v>
      </c>
      <c r="C5" s="39" t="s">
        <v>13</v>
      </c>
      <c r="D5" s="43" t="s">
        <v>8</v>
      </c>
    </row>
    <row r="6" spans="1:4" ht="84" x14ac:dyDescent="0.15">
      <c r="A6" s="43"/>
      <c r="B6" s="94">
        <v>43668</v>
      </c>
      <c r="C6" s="39" t="s">
        <v>14</v>
      </c>
      <c r="D6" s="43"/>
    </row>
    <row r="7" spans="1:4" x14ac:dyDescent="0.15">
      <c r="A7" s="43" t="s">
        <v>15</v>
      </c>
      <c r="B7" s="94">
        <v>43731</v>
      </c>
      <c r="C7" s="39" t="s">
        <v>16</v>
      </c>
      <c r="D7" s="43" t="s">
        <v>17</v>
      </c>
    </row>
    <row r="8" spans="1:4" x14ac:dyDescent="0.15">
      <c r="A8" s="43" t="s">
        <v>18</v>
      </c>
      <c r="B8" s="94">
        <v>43821</v>
      </c>
      <c r="C8" s="39" t="s">
        <v>19</v>
      </c>
      <c r="D8" s="43" t="s">
        <v>20</v>
      </c>
    </row>
    <row r="9" spans="1:4" x14ac:dyDescent="0.15">
      <c r="A9" s="43" t="s">
        <v>21</v>
      </c>
      <c r="B9" s="94">
        <v>44187</v>
      </c>
      <c r="C9" s="39" t="s">
        <v>22</v>
      </c>
      <c r="D9" s="43" t="s">
        <v>23</v>
      </c>
    </row>
    <row r="10" spans="1:4" x14ac:dyDescent="0.15">
      <c r="A10" s="102" t="s">
        <v>24</v>
      </c>
      <c r="B10" s="95">
        <v>44249</v>
      </c>
      <c r="C10" s="70" t="s">
        <v>25</v>
      </c>
      <c r="D10" s="102" t="s">
        <v>23</v>
      </c>
    </row>
    <row r="11" spans="1:4" x14ac:dyDescent="0.15">
      <c r="A11" s="103"/>
      <c r="B11" s="95">
        <v>44270</v>
      </c>
      <c r="C11" s="70" t="s">
        <v>26</v>
      </c>
      <c r="D11" s="103"/>
    </row>
    <row r="12" spans="1:4" x14ac:dyDescent="0.15">
      <c r="A12" s="103"/>
      <c r="B12" s="95">
        <v>44286</v>
      </c>
      <c r="C12" s="70" t="s">
        <v>27</v>
      </c>
      <c r="D12" s="103"/>
    </row>
    <row r="13" spans="1:4" x14ac:dyDescent="0.15">
      <c r="A13" s="103"/>
      <c r="B13" s="95">
        <v>44286</v>
      </c>
      <c r="C13" s="70" t="s">
        <v>28</v>
      </c>
      <c r="D13" s="103"/>
    </row>
    <row r="14" spans="1:4" ht="36" x14ac:dyDescent="0.15">
      <c r="A14" s="103"/>
      <c r="B14" s="95">
        <v>44298</v>
      </c>
      <c r="C14" s="70" t="s">
        <v>29</v>
      </c>
      <c r="D14" s="103"/>
    </row>
    <row r="15" spans="1:4" ht="60" x14ac:dyDescent="0.15">
      <c r="A15" s="103"/>
      <c r="B15" s="95">
        <v>44301</v>
      </c>
      <c r="C15" s="70" t="s">
        <v>30</v>
      </c>
      <c r="D15" s="103"/>
    </row>
    <row r="16" spans="1:4" ht="72" x14ac:dyDescent="0.15">
      <c r="A16" s="103"/>
      <c r="B16" s="95">
        <v>44323</v>
      </c>
      <c r="C16" s="70" t="s">
        <v>31</v>
      </c>
      <c r="D16" s="103"/>
    </row>
    <row r="17" spans="1:4" ht="24" x14ac:dyDescent="0.15">
      <c r="A17" s="104"/>
      <c r="B17" s="95">
        <v>44557</v>
      </c>
      <c r="C17" s="70" t="s">
        <v>32</v>
      </c>
      <c r="D17" s="104"/>
    </row>
    <row r="18" spans="1:4" ht="36" x14ac:dyDescent="0.15">
      <c r="A18" s="105" t="s">
        <v>33</v>
      </c>
      <c r="B18" s="96">
        <v>44609</v>
      </c>
      <c r="C18" s="72" t="s">
        <v>34</v>
      </c>
      <c r="D18" s="105" t="s">
        <v>35</v>
      </c>
    </row>
    <row r="19" spans="1:4" ht="24" x14ac:dyDescent="0.15">
      <c r="A19" s="106"/>
      <c r="B19" s="96">
        <v>44609</v>
      </c>
      <c r="C19" s="72" t="s">
        <v>36</v>
      </c>
      <c r="D19" s="106"/>
    </row>
    <row r="20" spans="1:4" ht="36" x14ac:dyDescent="0.15">
      <c r="A20" s="106"/>
      <c r="B20" s="96">
        <v>44618</v>
      </c>
      <c r="C20" s="97" t="s">
        <v>37</v>
      </c>
      <c r="D20" s="106"/>
    </row>
    <row r="21" spans="1:4" x14ac:dyDescent="0.15">
      <c r="A21" s="106"/>
      <c r="B21" s="96">
        <v>44618</v>
      </c>
      <c r="C21" s="97" t="s">
        <v>38</v>
      </c>
      <c r="D21" s="106"/>
    </row>
    <row r="22" spans="1:4" ht="24" x14ac:dyDescent="0.15">
      <c r="A22" s="107"/>
      <c r="B22" s="96">
        <v>44618</v>
      </c>
      <c r="C22" s="97" t="s">
        <v>39</v>
      </c>
      <c r="D22" s="107"/>
    </row>
    <row r="23" spans="1:4" x14ac:dyDescent="0.15">
      <c r="A23" s="98" t="s">
        <v>767</v>
      </c>
      <c r="B23" s="99">
        <v>44768</v>
      </c>
      <c r="C23" s="100" t="s">
        <v>768</v>
      </c>
      <c r="D23" s="101" t="s">
        <v>35</v>
      </c>
    </row>
  </sheetData>
  <mergeCells count="4">
    <mergeCell ref="A10:A17"/>
    <mergeCell ref="A18:A22"/>
    <mergeCell ref="D10:D17"/>
    <mergeCell ref="D18:D22"/>
  </mergeCells>
  <phoneticPr fontId="23" type="noConversion"/>
  <pageMargins left="0.75" right="0.75" top="1" bottom="1" header="0.5" footer="0.5"/>
  <pageSetup paperSize="9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3"/>
  <sheetViews>
    <sheetView workbookViewId="0">
      <selection activeCell="A23" sqref="A23:L23"/>
    </sheetView>
  </sheetViews>
  <sheetFormatPr defaultColWidth="10.44140625" defaultRowHeight="15.6" x14ac:dyDescent="0.15"/>
  <cols>
    <col min="1" max="16384" width="10.44140625" style="6"/>
  </cols>
  <sheetData>
    <row r="1" spans="1:12" ht="17.399999999999999" x14ac:dyDescent="0.15">
      <c r="A1" s="108" t="s">
        <v>769</v>
      </c>
      <c r="B1" s="108"/>
      <c r="C1" s="108"/>
      <c r="D1" s="108"/>
      <c r="E1" s="108"/>
      <c r="F1" s="108"/>
      <c r="G1" s="108"/>
      <c r="H1" s="108"/>
      <c r="I1" s="108"/>
      <c r="J1" s="108"/>
      <c r="K1" s="108"/>
      <c r="L1" s="108"/>
    </row>
    <row r="2" spans="1:12" x14ac:dyDescent="0.15">
      <c r="A2" s="109" t="s">
        <v>40</v>
      </c>
      <c r="B2" s="110"/>
      <c r="C2" s="110"/>
      <c r="D2" s="111"/>
      <c r="E2" s="112" t="s">
        <v>41</v>
      </c>
      <c r="F2" s="110"/>
      <c r="G2" s="110"/>
      <c r="H2" s="110"/>
      <c r="I2" s="110"/>
      <c r="J2" s="110"/>
      <c r="K2" s="110"/>
      <c r="L2" s="111"/>
    </row>
    <row r="3" spans="1:12" x14ac:dyDescent="0.15">
      <c r="A3" s="109" t="s">
        <v>42</v>
      </c>
      <c r="B3" s="110"/>
      <c r="C3" s="110"/>
      <c r="D3" s="111"/>
      <c r="E3" s="112" t="s">
        <v>43</v>
      </c>
      <c r="F3" s="110"/>
      <c r="G3" s="110"/>
      <c r="H3" s="110"/>
      <c r="I3" s="110"/>
      <c r="J3" s="110"/>
      <c r="K3" s="110"/>
      <c r="L3" s="111"/>
    </row>
    <row r="4" spans="1:12" x14ac:dyDescent="0.15">
      <c r="A4" s="109" t="s">
        <v>44</v>
      </c>
      <c r="B4" s="110"/>
      <c r="C4" s="110"/>
      <c r="D4" s="111"/>
      <c r="E4" s="112" t="s">
        <v>45</v>
      </c>
      <c r="F4" s="110"/>
      <c r="G4" s="110"/>
      <c r="H4" s="110"/>
      <c r="I4" s="110"/>
      <c r="J4" s="110"/>
      <c r="K4" s="110"/>
      <c r="L4" s="111"/>
    </row>
    <row r="5" spans="1:12" x14ac:dyDescent="0.15">
      <c r="A5" s="109" t="s">
        <v>46</v>
      </c>
      <c r="B5" s="110"/>
      <c r="C5" s="110"/>
      <c r="D5" s="111"/>
      <c r="E5" s="112" t="s">
        <v>47</v>
      </c>
      <c r="F5" s="110"/>
      <c r="G5" s="110"/>
      <c r="H5" s="110"/>
      <c r="I5" s="110"/>
      <c r="J5" s="110"/>
      <c r="K5" s="110"/>
      <c r="L5" s="111"/>
    </row>
    <row r="6" spans="1:12" x14ac:dyDescent="0.1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</row>
    <row r="7" spans="1:12" ht="24" x14ac:dyDescent="0.15">
      <c r="A7" s="109" t="s">
        <v>48</v>
      </c>
      <c r="B7" s="111"/>
      <c r="C7" s="86" t="s">
        <v>49</v>
      </c>
      <c r="D7" s="86" t="s">
        <v>50</v>
      </c>
      <c r="E7" s="86" t="s">
        <v>51</v>
      </c>
      <c r="F7" s="86" t="s">
        <v>52</v>
      </c>
      <c r="G7" s="86" t="s">
        <v>53</v>
      </c>
      <c r="H7" s="86" t="s">
        <v>54</v>
      </c>
      <c r="I7" s="86" t="s">
        <v>55</v>
      </c>
      <c r="J7" s="86" t="s">
        <v>56</v>
      </c>
      <c r="K7" s="86" t="s">
        <v>57</v>
      </c>
      <c r="L7" s="86" t="s">
        <v>58</v>
      </c>
    </row>
    <row r="8" spans="1:12" x14ac:dyDescent="0.15">
      <c r="A8" s="109" t="s">
        <v>59</v>
      </c>
      <c r="B8" s="86" t="s">
        <v>60</v>
      </c>
      <c r="C8" s="86">
        <f>Index!D15</f>
        <v>12</v>
      </c>
      <c r="D8" s="14" t="s">
        <v>61</v>
      </c>
      <c r="E8" s="14">
        <f ca="1">Index!S15</f>
        <v>0</v>
      </c>
      <c r="F8" s="14">
        <f ca="1">Index!Y15</f>
        <v>0</v>
      </c>
      <c r="G8" s="14">
        <f ca="1">Index!AE15</f>
        <v>0</v>
      </c>
      <c r="H8" s="14">
        <f ca="1">Index!AK15</f>
        <v>0</v>
      </c>
      <c r="I8" s="14">
        <f ca="1">Index!AQ15</f>
        <v>0</v>
      </c>
      <c r="J8" s="87">
        <f t="shared" ref="J8:J10" ca="1" si="0">(E8+E11)/(C8+C11-D11)</f>
        <v>0</v>
      </c>
      <c r="K8" s="87">
        <f ca="1">((E8+E11)+0.8*(F8+F11)+0.6*(G8+G11)+0.4*(H8+H11)+0.2*(I8+I11))/(C8+C11-D11)</f>
        <v>0</v>
      </c>
      <c r="L8" s="87">
        <f t="shared" ref="L8:L10" ca="1" si="1">((E8+E11)+(F8+F11)+(G8+G11)+(H8+H11)+(I8+I11))/(C8+C11-D11)</f>
        <v>0</v>
      </c>
    </row>
    <row r="9" spans="1:12" x14ac:dyDescent="0.15">
      <c r="A9" s="115"/>
      <c r="B9" s="86" t="s">
        <v>62</v>
      </c>
      <c r="C9" s="86">
        <f>Index!E15</f>
        <v>48</v>
      </c>
      <c r="D9" s="14" t="s">
        <v>61</v>
      </c>
      <c r="E9" s="14">
        <f ca="1">Index!T15</f>
        <v>0</v>
      </c>
      <c r="F9" s="14">
        <f ca="1">Index!Z15</f>
        <v>0</v>
      </c>
      <c r="G9" s="14">
        <f ca="1">Index!AF15</f>
        <v>0</v>
      </c>
      <c r="H9" s="14">
        <f ca="1">Index!AL15</f>
        <v>0</v>
      </c>
      <c r="I9" s="14">
        <f ca="1">Index!AR15</f>
        <v>0</v>
      </c>
      <c r="J9" s="87">
        <f t="shared" ca="1" si="0"/>
        <v>0</v>
      </c>
      <c r="K9" s="87">
        <f ca="1">((E9+E12)+0.8*(F9+F12)+0.6*(G9+G12)+0.4*(H9+H12)+0.2*(I9+I12))/(C9+C12-D12)</f>
        <v>0</v>
      </c>
      <c r="L9" s="87">
        <f t="shared" ca="1" si="1"/>
        <v>0</v>
      </c>
    </row>
    <row r="10" spans="1:12" x14ac:dyDescent="0.15">
      <c r="A10" s="115"/>
      <c r="B10" s="86" t="s">
        <v>63</v>
      </c>
      <c r="C10" s="86">
        <f>Index!F15</f>
        <v>20</v>
      </c>
      <c r="D10" s="14" t="s">
        <v>61</v>
      </c>
      <c r="E10" s="14">
        <f ca="1">Index!U15</f>
        <v>0</v>
      </c>
      <c r="F10" s="14">
        <f ca="1">Index!AA15</f>
        <v>0</v>
      </c>
      <c r="G10" s="14">
        <f ca="1">Index!AG15</f>
        <v>0</v>
      </c>
      <c r="H10" s="14">
        <f ca="1">Index!AM15</f>
        <v>0</v>
      </c>
      <c r="I10" s="14">
        <f ca="1">Index!AS15</f>
        <v>0</v>
      </c>
      <c r="J10" s="87">
        <f t="shared" ca="1" si="0"/>
        <v>0</v>
      </c>
      <c r="K10" s="87">
        <f ca="1">((E10+E13)+0.8*(F10+F13)+0.1*(G10+G13)+0.4*(H10+H13)+0.2*(I10+I13))/(C10+C13-D13)</f>
        <v>0</v>
      </c>
      <c r="L10" s="87">
        <f t="shared" ca="1" si="1"/>
        <v>0</v>
      </c>
    </row>
    <row r="11" spans="1:12" x14ac:dyDescent="0.15">
      <c r="A11" s="109"/>
      <c r="B11" s="86" t="s">
        <v>64</v>
      </c>
      <c r="C11" s="86">
        <f>Index!G15</f>
        <v>18</v>
      </c>
      <c r="D11" s="14">
        <f ca="1">Index!P15</f>
        <v>0</v>
      </c>
      <c r="E11" s="14">
        <f ca="1">Index!V15</f>
        <v>0</v>
      </c>
      <c r="F11" s="14">
        <f ca="1">Index!AB15</f>
        <v>0</v>
      </c>
      <c r="G11" s="14">
        <f ca="1">Index!AH15</f>
        <v>0</v>
      </c>
      <c r="H11" s="14">
        <f ca="1">Index!AN15</f>
        <v>0</v>
      </c>
      <c r="I11" s="14">
        <f ca="1">Index!AT15</f>
        <v>0</v>
      </c>
      <c r="J11" s="109" t="s">
        <v>61</v>
      </c>
      <c r="K11" s="116"/>
      <c r="L11" s="117"/>
    </row>
    <row r="12" spans="1:12" x14ac:dyDescent="0.15">
      <c r="A12" s="109"/>
      <c r="B12" s="86" t="s">
        <v>65</v>
      </c>
      <c r="C12" s="86">
        <f>Index!H15</f>
        <v>36</v>
      </c>
      <c r="D12" s="14">
        <f ca="1">Index!Q15</f>
        <v>0</v>
      </c>
      <c r="E12" s="14">
        <f ca="1">Index!W15</f>
        <v>0</v>
      </c>
      <c r="F12" s="14">
        <f ca="1">Index!AC15</f>
        <v>0</v>
      </c>
      <c r="G12" s="14">
        <f ca="1">Index!AI15</f>
        <v>0</v>
      </c>
      <c r="H12" s="14">
        <f ca="1">Index!AO15</f>
        <v>0</v>
      </c>
      <c r="I12" s="14">
        <f ca="1">Index!AU15</f>
        <v>0</v>
      </c>
      <c r="J12" s="109"/>
      <c r="K12" s="109"/>
      <c r="L12" s="115"/>
    </row>
    <row r="13" spans="1:12" x14ac:dyDescent="0.15">
      <c r="A13" s="109"/>
      <c r="B13" s="86" t="s">
        <v>66</v>
      </c>
      <c r="C13" s="86">
        <f>Index!I15</f>
        <v>6</v>
      </c>
      <c r="D13" s="14">
        <f ca="1">Index!R15</f>
        <v>0</v>
      </c>
      <c r="E13" s="14">
        <f ca="1">Index!X15</f>
        <v>0</v>
      </c>
      <c r="F13" s="14">
        <f ca="1">Index!AD15</f>
        <v>0</v>
      </c>
      <c r="G13" s="14">
        <f ca="1">Index!AJ15</f>
        <v>0</v>
      </c>
      <c r="H13" s="14">
        <f ca="1">Index!AP15</f>
        <v>0</v>
      </c>
      <c r="I13" s="14">
        <f>Index!AV15</f>
        <v>0</v>
      </c>
      <c r="J13" s="109"/>
      <c r="K13" s="109"/>
      <c r="L13" s="109"/>
    </row>
    <row r="14" spans="1:12" x14ac:dyDescent="0.1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</row>
    <row r="15" spans="1:12" x14ac:dyDescent="0.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</row>
    <row r="16" spans="1:12" x14ac:dyDescent="0.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 x14ac:dyDescent="0.15">
      <c r="A17" s="118" t="s">
        <v>67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</row>
    <row r="18" spans="1:12" x14ac:dyDescent="0.15">
      <c r="A18" s="113" t="s">
        <v>68</v>
      </c>
      <c r="B18" s="113"/>
      <c r="C18" s="113"/>
      <c r="D18" s="113"/>
      <c r="E18" s="113"/>
      <c r="F18" s="113"/>
      <c r="G18" s="113"/>
      <c r="H18" s="113"/>
      <c r="I18" s="113"/>
      <c r="J18" s="113"/>
      <c r="K18" s="113"/>
      <c r="L18" s="113"/>
    </row>
    <row r="19" spans="1:12" x14ac:dyDescent="0.15">
      <c r="A19" s="113" t="s">
        <v>69</v>
      </c>
      <c r="B19" s="113"/>
      <c r="C19" s="113"/>
      <c r="D19" s="113"/>
      <c r="E19" s="113"/>
      <c r="F19" s="113"/>
      <c r="G19" s="113"/>
      <c r="H19" s="113"/>
      <c r="I19" s="113"/>
      <c r="J19" s="113"/>
      <c r="K19" s="113"/>
      <c r="L19" s="113"/>
    </row>
    <row r="20" spans="1:12" x14ac:dyDescent="0.15">
      <c r="A20" s="113" t="s">
        <v>70</v>
      </c>
      <c r="B20" s="113"/>
      <c r="C20" s="113"/>
      <c r="D20" s="113"/>
      <c r="E20" s="113"/>
      <c r="F20" s="113"/>
      <c r="G20" s="113"/>
      <c r="H20" s="113"/>
      <c r="I20" s="113"/>
      <c r="J20" s="113"/>
      <c r="K20" s="113"/>
      <c r="L20" s="113"/>
    </row>
    <row r="21" spans="1:12" x14ac:dyDescent="0.15">
      <c r="A21" s="113" t="s">
        <v>71</v>
      </c>
      <c r="B21" s="113"/>
      <c r="C21" s="113"/>
      <c r="D21" s="113"/>
      <c r="E21" s="113"/>
      <c r="F21" s="113"/>
      <c r="G21" s="113"/>
      <c r="H21" s="113"/>
      <c r="I21" s="113"/>
      <c r="J21" s="113"/>
      <c r="K21" s="113"/>
      <c r="L21" s="113"/>
    </row>
    <row r="22" spans="1:12" x14ac:dyDescent="0.15">
      <c r="A22" s="113" t="s">
        <v>72</v>
      </c>
      <c r="B22" s="113"/>
      <c r="C22" s="113"/>
      <c r="D22" s="113"/>
      <c r="E22" s="113"/>
      <c r="F22" s="113"/>
      <c r="G22" s="113"/>
      <c r="H22" s="113"/>
      <c r="I22" s="113"/>
      <c r="J22" s="113"/>
      <c r="K22" s="113"/>
      <c r="L22" s="113"/>
    </row>
    <row r="23" spans="1:12" x14ac:dyDescent="0.15">
      <c r="A23" s="114" t="s">
        <v>770</v>
      </c>
      <c r="B23" s="113"/>
      <c r="C23" s="113"/>
      <c r="D23" s="113"/>
      <c r="E23" s="113"/>
      <c r="F23" s="113"/>
      <c r="G23" s="113"/>
      <c r="H23" s="113"/>
      <c r="I23" s="113"/>
      <c r="J23" s="113"/>
      <c r="K23" s="113"/>
      <c r="L23" s="113"/>
    </row>
  </sheetData>
  <mergeCells count="19">
    <mergeCell ref="A22:L22"/>
    <mergeCell ref="A23:L23"/>
    <mergeCell ref="A8:A13"/>
    <mergeCell ref="J11:L13"/>
    <mergeCell ref="A17:L17"/>
    <mergeCell ref="A18:L18"/>
    <mergeCell ref="A19:L19"/>
    <mergeCell ref="A20:L20"/>
    <mergeCell ref="A21:L21"/>
    <mergeCell ref="A4:D4"/>
    <mergeCell ref="E4:L4"/>
    <mergeCell ref="A5:D5"/>
    <mergeCell ref="E5:L5"/>
    <mergeCell ref="A7:B7"/>
    <mergeCell ref="A1:L1"/>
    <mergeCell ref="A2:D2"/>
    <mergeCell ref="E2:L2"/>
    <mergeCell ref="A3:D3"/>
    <mergeCell ref="E3:L3"/>
  </mergeCells>
  <phoneticPr fontId="23" type="noConversion"/>
  <conditionalFormatting sqref="J8:L8">
    <cfRule type="cellIs" dxfId="1" priority="1" operator="lessThan">
      <formula>1</formula>
    </cfRule>
  </conditionalFormatting>
  <conditionalFormatting sqref="J9:L9">
    <cfRule type="cellIs" dxfId="0" priority="2" operator="lessThan">
      <formula>0.9</formula>
    </cfRule>
  </conditionalFormatting>
  <pageMargins left="0.75" right="0.75" top="1" bottom="1" header="0.5" footer="0.5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U23"/>
  <sheetViews>
    <sheetView workbookViewId="0">
      <selection activeCell="N20" sqref="N20"/>
    </sheetView>
  </sheetViews>
  <sheetFormatPr defaultColWidth="9" defaultRowHeight="12" x14ac:dyDescent="0.15"/>
  <cols>
    <col min="1" max="1" width="7" style="35" customWidth="1"/>
    <col min="2" max="2" width="35.44140625" style="35" customWidth="1"/>
    <col min="3" max="3" width="41.5546875" style="35" customWidth="1"/>
    <col min="4" max="14" width="6.88671875" style="63" customWidth="1"/>
    <col min="15" max="15" width="7.109375" style="35" customWidth="1"/>
    <col min="16" max="16" width="15.33203125" style="35" customWidth="1"/>
    <col min="17" max="17" width="7.88671875" style="35" customWidth="1"/>
    <col min="18" max="18" width="17.44140625" style="35" customWidth="1"/>
    <col min="19" max="19" width="29.109375" style="35" customWidth="1"/>
    <col min="20" max="20" width="38.5546875" style="35" customWidth="1"/>
    <col min="21" max="16384" width="9" style="35"/>
  </cols>
  <sheetData>
    <row r="1" spans="1:47" ht="48" x14ac:dyDescent="0.15">
      <c r="A1" s="64" t="s">
        <v>73</v>
      </c>
      <c r="B1" s="64" t="s">
        <v>74</v>
      </c>
      <c r="C1" s="65" t="s">
        <v>75</v>
      </c>
      <c r="D1" s="66" t="s">
        <v>76</v>
      </c>
      <c r="E1" s="66" t="s">
        <v>77</v>
      </c>
      <c r="F1" s="66" t="s">
        <v>78</v>
      </c>
      <c r="G1" s="66" t="s">
        <v>79</v>
      </c>
      <c r="H1" s="66" t="s">
        <v>80</v>
      </c>
      <c r="I1" s="66" t="s">
        <v>81</v>
      </c>
      <c r="J1" s="66" t="s">
        <v>82</v>
      </c>
      <c r="K1" s="66" t="s">
        <v>83</v>
      </c>
      <c r="L1" s="66" t="s">
        <v>84</v>
      </c>
      <c r="M1" s="66" t="s">
        <v>85</v>
      </c>
      <c r="N1" s="66" t="s">
        <v>86</v>
      </c>
      <c r="O1" s="65" t="s">
        <v>87</v>
      </c>
      <c r="P1" s="79" t="s">
        <v>88</v>
      </c>
      <c r="Q1" s="79" t="s">
        <v>89</v>
      </c>
      <c r="R1" s="79" t="s">
        <v>90</v>
      </c>
      <c r="S1" s="85" t="s">
        <v>91</v>
      </c>
      <c r="T1" s="85" t="s">
        <v>92</v>
      </c>
      <c r="U1" s="85" t="s">
        <v>93</v>
      </c>
      <c r="V1" s="85" t="s">
        <v>94</v>
      </c>
      <c r="W1" s="85" t="s">
        <v>95</v>
      </c>
      <c r="X1" s="85" t="s">
        <v>96</v>
      </c>
      <c r="Y1" s="79" t="s">
        <v>97</v>
      </c>
      <c r="Z1" s="79" t="s">
        <v>98</v>
      </c>
      <c r="AA1" s="79" t="s">
        <v>99</v>
      </c>
      <c r="AB1" s="79" t="s">
        <v>100</v>
      </c>
      <c r="AC1" s="79" t="s">
        <v>101</v>
      </c>
      <c r="AD1" s="79" t="s">
        <v>102</v>
      </c>
      <c r="AE1" s="85" t="s">
        <v>103</v>
      </c>
      <c r="AF1" s="85" t="s">
        <v>104</v>
      </c>
      <c r="AG1" s="85" t="s">
        <v>105</v>
      </c>
      <c r="AH1" s="85" t="s">
        <v>106</v>
      </c>
      <c r="AI1" s="85" t="s">
        <v>107</v>
      </c>
      <c r="AJ1" s="85" t="s">
        <v>108</v>
      </c>
      <c r="AK1" s="79" t="s">
        <v>109</v>
      </c>
      <c r="AL1" s="79" t="s">
        <v>110</v>
      </c>
      <c r="AM1" s="79" t="s">
        <v>111</v>
      </c>
      <c r="AN1" s="79" t="s">
        <v>112</v>
      </c>
      <c r="AO1" s="79" t="s">
        <v>113</v>
      </c>
      <c r="AP1" s="79" t="s">
        <v>114</v>
      </c>
      <c r="AQ1" s="85" t="s">
        <v>115</v>
      </c>
      <c r="AR1" s="85" t="s">
        <v>116</v>
      </c>
      <c r="AS1" s="85" t="s">
        <v>117</v>
      </c>
      <c r="AT1" s="85" t="s">
        <v>118</v>
      </c>
      <c r="AU1" s="85" t="s">
        <v>119</v>
      </c>
    </row>
    <row r="2" spans="1:47" x14ac:dyDescent="0.15">
      <c r="A2" s="67" t="s">
        <v>120</v>
      </c>
      <c r="B2" s="67" t="s">
        <v>121</v>
      </c>
      <c r="C2" s="22" t="s">
        <v>122</v>
      </c>
      <c r="D2" s="68">
        <f>COUNTIF(HA!$B:$B,"A")</f>
        <v>6</v>
      </c>
      <c r="E2" s="68">
        <f>COUNTIF(HA!$B:$B,"B")</f>
        <v>36</v>
      </c>
      <c r="F2" s="68">
        <f>COUNTIF(HA!$B:$B,"C")</f>
        <v>2</v>
      </c>
      <c r="G2" s="68">
        <f>COUNTIF(HA!$B:$B,"CA")</f>
        <v>0</v>
      </c>
      <c r="H2" s="68">
        <f>COUNTIF(HA!$B:$B,"CB")</f>
        <v>0</v>
      </c>
      <c r="I2" s="68">
        <f>COUNTIF(HA!$B:$B,"CC")</f>
        <v>0</v>
      </c>
      <c r="J2" s="52">
        <f t="shared" ref="J2:J7" si="0">SUM(D2:I2)</f>
        <v>44</v>
      </c>
      <c r="K2" s="80"/>
      <c r="L2" s="80"/>
      <c r="M2" s="80"/>
      <c r="N2" s="80"/>
      <c r="O2" s="81"/>
      <c r="P2" s="14">
        <f t="shared" ref="P2:P14" ca="1" si="1">SUMPRODUCT((INDIRECT($A2&amp;"!B:B")="CA")*((INDIRECT($A2&amp;"!O:O")="NA")))</f>
        <v>0</v>
      </c>
      <c r="Q2" s="14">
        <f t="shared" ref="Q2:Q14" ca="1" si="2">SUMPRODUCT((INDIRECT($A2&amp;"!B:B")="CB")*((INDIRECT($A2&amp;"!O:O")="NA")))</f>
        <v>0</v>
      </c>
      <c r="R2" s="14">
        <f t="shared" ref="R2:R14" ca="1" si="3">SUMPRODUCT((INDIRECT($A2&amp;"!B:B")="CC")*((INDIRECT($A2&amp;"!O:O")="NA")))</f>
        <v>0</v>
      </c>
      <c r="S2" s="14">
        <f t="shared" ref="S2:S14" ca="1" si="4">SUMPRODUCT((INDIRECT($A2&amp;"!B:B")="A")*((INDIRECT($A2&amp;"!O:O")="T")))</f>
        <v>0</v>
      </c>
      <c r="T2" s="14">
        <f t="shared" ref="T2:T14" ca="1" si="5">SUMPRODUCT((INDIRECT($A2&amp;"!B:B")="B")*((INDIRECT($A2&amp;"!O:O")="T")))</f>
        <v>0</v>
      </c>
      <c r="U2" s="14">
        <f t="shared" ref="U2:U14" ca="1" si="6">SUMPRODUCT((INDIRECT($A2&amp;"!B:B")="C")*((INDIRECT($A2&amp;"!O:O")="T")))</f>
        <v>0</v>
      </c>
      <c r="V2" s="14">
        <f t="shared" ref="V2:V14" ca="1" si="7">SUMPRODUCT((INDIRECT($A2&amp;"!B:B")="CA")*((INDIRECT($A2&amp;"!O:O")="T")))</f>
        <v>0</v>
      </c>
      <c r="W2" s="14">
        <f t="shared" ref="W2:W14" ca="1" si="8">SUMPRODUCT((INDIRECT($A2&amp;"!B:B")="CB")*((INDIRECT($A2&amp;"!O:O")="T")))</f>
        <v>0</v>
      </c>
      <c r="X2" s="14">
        <f t="shared" ref="X2:X14" ca="1" si="9">SUMPRODUCT((INDIRECT($A2&amp;"!B:B")="CC")*((INDIRECT($A2&amp;"!O:O")="T")))</f>
        <v>0</v>
      </c>
      <c r="Y2" s="14">
        <f t="shared" ref="Y2:Y14" ca="1" si="10">SUMPRODUCT((INDIRECT($A2&amp;"!B:B")="A")*((INDIRECT($A2&amp;"!O:O")="T+1Q")))</f>
        <v>0</v>
      </c>
      <c r="Z2" s="14">
        <f t="shared" ref="Z2:Z14" ca="1" si="11">SUMPRODUCT((INDIRECT($A2&amp;"!B:B")="B")*((INDIRECT($A2&amp;"!O:O")="T+1Q")))</f>
        <v>0</v>
      </c>
      <c r="AA2" s="14">
        <f t="shared" ref="AA2:AA14" ca="1" si="12">SUMPRODUCT((INDIRECT($A2&amp;"!B:B")="C")*((INDIRECT($A2&amp;"!O:O")="T+1Q")))</f>
        <v>0</v>
      </c>
      <c r="AB2" s="14">
        <f t="shared" ref="AB2:AB14" ca="1" si="13">SUMPRODUCT((INDIRECT($A2&amp;"!B:B")="CA")*((INDIRECT($A2&amp;"!O:O")="T+1Q")))</f>
        <v>0</v>
      </c>
      <c r="AC2" s="14">
        <f t="shared" ref="AC2:AC14" ca="1" si="14">SUMPRODUCT((INDIRECT($A2&amp;"!B:B")="CB")*((INDIRECT($A2&amp;"!O:O")="T+1Q")))</f>
        <v>0</v>
      </c>
      <c r="AD2" s="14">
        <f ca="1">SUMPRODUCT((INDIRECT($A2&amp;"!B:B")="A")*((INDIRECT($A2&amp;"!O:O")="T+2Q")))</f>
        <v>0</v>
      </c>
      <c r="AE2" s="14">
        <f t="shared" ref="AE2:AE14" ca="1" si="15">SUMPRODUCT((INDIRECT($A2&amp;"!B:B")="A")*((INDIRECT($A2&amp;"!O:O")="T+2Q")))</f>
        <v>0</v>
      </c>
      <c r="AF2" s="14">
        <f t="shared" ref="AF2:AF14" ca="1" si="16">SUMPRODUCT((INDIRECT($A2&amp;"!B:B")="B")*((INDIRECT($A2&amp;"!O:O")="T+2Q")))</f>
        <v>0</v>
      </c>
      <c r="AG2" s="14">
        <f t="shared" ref="AG2:AG14" ca="1" si="17">SUMPRODUCT((INDIRECT($A2&amp;"!B:B")="C")*((INDIRECT($A2&amp;"!O:O")="T+2Q")))</f>
        <v>0</v>
      </c>
      <c r="AH2" s="14">
        <f t="shared" ref="AH2:AH14" ca="1" si="18">SUMPRODUCT((INDIRECT($A2&amp;"!B:B")="CA")*((INDIRECT($A2&amp;"!O:O")="T+2Q")))</f>
        <v>0</v>
      </c>
      <c r="AI2" s="14">
        <f t="shared" ref="AI2:AI14" ca="1" si="19">SUMPRODUCT((INDIRECT($A2&amp;"!B:B")="CB")*((INDIRECT($A2&amp;"!O:O")="T+2Q")))</f>
        <v>0</v>
      </c>
      <c r="AJ2" s="14">
        <f t="shared" ref="AJ2:AJ14" ca="1" si="20">SUMPRODUCT((INDIRECT($A2&amp;"!B:B")="CC")*((INDIRECT($A2&amp;"!O:O")="T+2Q")))</f>
        <v>0</v>
      </c>
      <c r="AK2" s="14">
        <f t="shared" ref="AK2:AK14" ca="1" si="21">SUMPRODUCT((INDIRECT($A2&amp;"!B:B")="A")*((INDIRECT($A2&amp;"!O:O")="T+3Q")))</f>
        <v>0</v>
      </c>
      <c r="AL2" s="14">
        <f t="shared" ref="AL2:AL14" ca="1" si="22">SUMPRODUCT((INDIRECT($A2&amp;"!B:B")="B")*((INDIRECT($A2&amp;"!O:O")="T+3Q")))</f>
        <v>0</v>
      </c>
      <c r="AM2" s="14">
        <f t="shared" ref="AM2:AM14" ca="1" si="23">SUMPRODUCT((INDIRECT($A2&amp;"!B:B")="C")*((INDIRECT($A2&amp;"!O:O")="T+3Q")))</f>
        <v>0</v>
      </c>
      <c r="AN2" s="14">
        <f t="shared" ref="AN2:AN14" ca="1" si="24">SUMPRODUCT((INDIRECT($A2&amp;"!B:B")="CA")*((INDIRECT($A2&amp;"!O:O")="T+3Q")))</f>
        <v>0</v>
      </c>
      <c r="AO2" s="14">
        <f t="shared" ref="AO2:AO14" ca="1" si="25">SUMPRODUCT((INDIRECT($A2&amp;"!B:B")="CB")*((INDIRECT($A2&amp;"!O:O")="T+3Q")))</f>
        <v>0</v>
      </c>
      <c r="AP2" s="14">
        <f t="shared" ref="AP2:AP14" ca="1" si="26">SUMPRODUCT((INDIRECT($A2&amp;"!B:B")="CC")*((INDIRECT($A2&amp;"!O:O")="T+3Q")))</f>
        <v>0</v>
      </c>
      <c r="AQ2" s="14">
        <f t="shared" ref="AQ2:AQ14" ca="1" si="27">SUMPRODUCT((INDIRECT($A2&amp;"!B:B")="A")*((INDIRECT($A2&amp;"!O:O")="T+4Q")))</f>
        <v>0</v>
      </c>
      <c r="AR2" s="14">
        <f t="shared" ref="AR2:AR14" ca="1" si="28">SUMPRODUCT((INDIRECT($A2&amp;"!B:B")="B")*((INDIRECT($A2&amp;"!O:O")="T+4Q")))</f>
        <v>0</v>
      </c>
      <c r="AS2" s="14">
        <f t="shared" ref="AS2:AS14" ca="1" si="29">SUMPRODUCT((INDIRECT($A2&amp;"!B:B")="C")*((INDIRECT($A2&amp;"!O:O")="T+4Q")))</f>
        <v>0</v>
      </c>
      <c r="AT2" s="14">
        <f t="shared" ref="AT2:AT14" ca="1" si="30">SUMPRODUCT((INDIRECT($A2&amp;"!B:B")="CA")*((INDIRECT($A2&amp;"!O:O")="T+4Q")))</f>
        <v>0</v>
      </c>
      <c r="AU2" s="14">
        <f t="shared" ref="AU2:AU14" ca="1" si="31">SUMPRODUCT((INDIRECT($A2&amp;"!B:B")="CB")*((INDIRECT($A2&amp;"!O:O")="T+4Q")))</f>
        <v>0</v>
      </c>
    </row>
    <row r="3" spans="1:47" x14ac:dyDescent="0.15">
      <c r="A3" s="67" t="s">
        <v>123</v>
      </c>
      <c r="B3" s="67" t="s">
        <v>124</v>
      </c>
      <c r="C3" s="47" t="s">
        <v>125</v>
      </c>
      <c r="D3" s="68">
        <f>COUNTIF(HB!$B:$B,"A")</f>
        <v>4</v>
      </c>
      <c r="E3" s="68">
        <f>COUNTIF(HB!$B:$B,"B")</f>
        <v>4</v>
      </c>
      <c r="F3" s="68">
        <f>COUNTIF(HB!$B:$B,"C")</f>
        <v>4</v>
      </c>
      <c r="G3" s="68">
        <f>COUNTIF(HB!$B:$B,"CA")</f>
        <v>0</v>
      </c>
      <c r="H3" s="68">
        <f>COUNTIF(HB!$B:$B,"CB")</f>
        <v>0</v>
      </c>
      <c r="I3" s="68">
        <f>COUNTIF(HB!$B:$B,"CC")</f>
        <v>0</v>
      </c>
      <c r="J3" s="52">
        <f t="shared" si="0"/>
        <v>12</v>
      </c>
      <c r="K3" s="80"/>
      <c r="L3" s="80"/>
      <c r="M3" s="80"/>
      <c r="N3" s="80"/>
      <c r="O3" s="81"/>
      <c r="P3" s="14">
        <f t="shared" ca="1" si="1"/>
        <v>0</v>
      </c>
      <c r="Q3" s="14">
        <f t="shared" ca="1" si="2"/>
        <v>0</v>
      </c>
      <c r="R3" s="14">
        <f t="shared" ca="1" si="3"/>
        <v>0</v>
      </c>
      <c r="S3" s="14">
        <f t="shared" ca="1" si="4"/>
        <v>0</v>
      </c>
      <c r="T3" s="14">
        <f t="shared" ca="1" si="5"/>
        <v>0</v>
      </c>
      <c r="U3" s="14">
        <f t="shared" ca="1" si="6"/>
        <v>0</v>
      </c>
      <c r="V3" s="14">
        <f t="shared" ca="1" si="7"/>
        <v>0</v>
      </c>
      <c r="W3" s="14">
        <f t="shared" ca="1" si="8"/>
        <v>0</v>
      </c>
      <c r="X3" s="14">
        <f t="shared" ca="1" si="9"/>
        <v>0</v>
      </c>
      <c r="Y3" s="14">
        <f t="shared" ca="1" si="10"/>
        <v>0</v>
      </c>
      <c r="Z3" s="14">
        <f t="shared" ca="1" si="11"/>
        <v>0</v>
      </c>
      <c r="AA3" s="14">
        <f t="shared" ca="1" si="12"/>
        <v>0</v>
      </c>
      <c r="AB3" s="14">
        <f t="shared" ca="1" si="13"/>
        <v>0</v>
      </c>
      <c r="AC3" s="14">
        <f t="shared" ca="1" si="14"/>
        <v>0</v>
      </c>
      <c r="AD3" s="14">
        <f t="shared" ref="AD3:AD14" ca="1" si="32">SUMPRODUCT((INDIRECT($A3&amp;"!B:B")="CC")*((INDIRECT($A3&amp;"!O:O")="T+1Q")))</f>
        <v>0</v>
      </c>
      <c r="AE3" s="14">
        <f t="shared" ca="1" si="15"/>
        <v>0</v>
      </c>
      <c r="AF3" s="14">
        <f t="shared" ca="1" si="16"/>
        <v>0</v>
      </c>
      <c r="AG3" s="14">
        <f t="shared" ca="1" si="17"/>
        <v>0</v>
      </c>
      <c r="AH3" s="14">
        <f t="shared" ca="1" si="18"/>
        <v>0</v>
      </c>
      <c r="AI3" s="14">
        <f t="shared" ca="1" si="19"/>
        <v>0</v>
      </c>
      <c r="AJ3" s="14">
        <f t="shared" ca="1" si="20"/>
        <v>0</v>
      </c>
      <c r="AK3" s="14">
        <f t="shared" ca="1" si="21"/>
        <v>0</v>
      </c>
      <c r="AL3" s="14">
        <f t="shared" ca="1" si="22"/>
        <v>0</v>
      </c>
      <c r="AM3" s="14">
        <f t="shared" ca="1" si="23"/>
        <v>0</v>
      </c>
      <c r="AN3" s="14">
        <f t="shared" ca="1" si="24"/>
        <v>0</v>
      </c>
      <c r="AO3" s="14">
        <f t="shared" ca="1" si="25"/>
        <v>0</v>
      </c>
      <c r="AP3" s="14">
        <f t="shared" ca="1" si="26"/>
        <v>0</v>
      </c>
      <c r="AQ3" s="14">
        <f t="shared" ca="1" si="27"/>
        <v>0</v>
      </c>
      <c r="AR3" s="14">
        <f t="shared" ca="1" si="28"/>
        <v>0</v>
      </c>
      <c r="AS3" s="14">
        <f t="shared" ca="1" si="29"/>
        <v>0</v>
      </c>
      <c r="AT3" s="14">
        <f t="shared" ca="1" si="30"/>
        <v>0</v>
      </c>
      <c r="AU3" s="14">
        <f t="shared" ca="1" si="31"/>
        <v>0</v>
      </c>
    </row>
    <row r="4" spans="1:47" x14ac:dyDescent="0.15">
      <c r="A4" s="13" t="s">
        <v>126</v>
      </c>
      <c r="B4" s="13" t="s">
        <v>127</v>
      </c>
      <c r="C4" s="50"/>
      <c r="D4" s="68">
        <f>COUNTIF(HC!$B:$B,"A")</f>
        <v>0</v>
      </c>
      <c r="E4" s="68">
        <f>COUNTIF(HC!$B:$B,"B")</f>
        <v>1</v>
      </c>
      <c r="F4" s="68">
        <f>COUNTIF(HC!$B:$B,"C")</f>
        <v>0</v>
      </c>
      <c r="G4" s="68">
        <f>COUNTIF(HC!$B:$B,"CA")</f>
        <v>0</v>
      </c>
      <c r="H4" s="68">
        <f>COUNTIF(HC!$B:$B,"CB")</f>
        <v>0</v>
      </c>
      <c r="I4" s="68">
        <f>COUNTIF(HC!$B:$B,"CC")</f>
        <v>0</v>
      </c>
      <c r="J4" s="52">
        <f t="shared" si="0"/>
        <v>1</v>
      </c>
      <c r="K4" s="80"/>
      <c r="L4" s="80"/>
      <c r="M4" s="80"/>
      <c r="N4" s="80"/>
      <c r="O4" s="81"/>
      <c r="P4" s="14">
        <f t="shared" ca="1" si="1"/>
        <v>0</v>
      </c>
      <c r="Q4" s="14">
        <f t="shared" ca="1" si="2"/>
        <v>0</v>
      </c>
      <c r="R4" s="14">
        <f t="shared" ca="1" si="3"/>
        <v>0</v>
      </c>
      <c r="S4" s="14">
        <f t="shared" ca="1" si="4"/>
        <v>0</v>
      </c>
      <c r="T4" s="14">
        <f t="shared" ca="1" si="5"/>
        <v>0</v>
      </c>
      <c r="U4" s="14">
        <f t="shared" ca="1" si="6"/>
        <v>0</v>
      </c>
      <c r="V4" s="14">
        <f t="shared" ca="1" si="7"/>
        <v>0</v>
      </c>
      <c r="W4" s="14">
        <f t="shared" ca="1" si="8"/>
        <v>0</v>
      </c>
      <c r="X4" s="14">
        <f t="shared" ca="1" si="9"/>
        <v>0</v>
      </c>
      <c r="Y4" s="14">
        <f t="shared" ca="1" si="10"/>
        <v>0</v>
      </c>
      <c r="Z4" s="14">
        <f t="shared" ca="1" si="11"/>
        <v>0</v>
      </c>
      <c r="AA4" s="14">
        <f t="shared" ca="1" si="12"/>
        <v>0</v>
      </c>
      <c r="AB4" s="14">
        <f t="shared" ca="1" si="13"/>
        <v>0</v>
      </c>
      <c r="AC4" s="14">
        <f t="shared" ca="1" si="14"/>
        <v>0</v>
      </c>
      <c r="AD4" s="14">
        <f t="shared" ca="1" si="32"/>
        <v>0</v>
      </c>
      <c r="AE4" s="14">
        <f t="shared" ca="1" si="15"/>
        <v>0</v>
      </c>
      <c r="AF4" s="14">
        <f t="shared" ca="1" si="16"/>
        <v>0</v>
      </c>
      <c r="AG4" s="14">
        <f t="shared" ca="1" si="17"/>
        <v>0</v>
      </c>
      <c r="AH4" s="14">
        <f t="shared" ca="1" si="18"/>
        <v>0</v>
      </c>
      <c r="AI4" s="14">
        <f t="shared" ca="1" si="19"/>
        <v>0</v>
      </c>
      <c r="AJ4" s="14">
        <f t="shared" ca="1" si="20"/>
        <v>0</v>
      </c>
      <c r="AK4" s="14">
        <f t="shared" ca="1" si="21"/>
        <v>0</v>
      </c>
      <c r="AL4" s="14">
        <f t="shared" ca="1" si="22"/>
        <v>0</v>
      </c>
      <c r="AM4" s="14">
        <f t="shared" ca="1" si="23"/>
        <v>0</v>
      </c>
      <c r="AN4" s="14">
        <f t="shared" ca="1" si="24"/>
        <v>0</v>
      </c>
      <c r="AO4" s="14">
        <f t="shared" ca="1" si="25"/>
        <v>0</v>
      </c>
      <c r="AP4" s="14">
        <f t="shared" ca="1" si="26"/>
        <v>0</v>
      </c>
      <c r="AQ4" s="14">
        <f t="shared" ca="1" si="27"/>
        <v>0</v>
      </c>
      <c r="AR4" s="14">
        <f t="shared" ca="1" si="28"/>
        <v>0</v>
      </c>
      <c r="AS4" s="14">
        <f t="shared" ca="1" si="29"/>
        <v>0</v>
      </c>
      <c r="AT4" s="14">
        <f t="shared" ca="1" si="30"/>
        <v>0</v>
      </c>
      <c r="AU4" s="14">
        <f t="shared" ca="1" si="31"/>
        <v>0</v>
      </c>
    </row>
    <row r="5" spans="1:47" x14ac:dyDescent="0.15">
      <c r="A5" s="13" t="s">
        <v>128</v>
      </c>
      <c r="B5" s="13" t="s">
        <v>129</v>
      </c>
      <c r="C5" s="50"/>
      <c r="D5" s="68">
        <f>COUNTIF(HD!$B:$B,"A")</f>
        <v>0</v>
      </c>
      <c r="E5" s="68">
        <f>COUNTIF(HD!$B:$B,"B")</f>
        <v>2</v>
      </c>
      <c r="F5" s="68">
        <f>COUNTIF(HD!$B:$B,"C")</f>
        <v>2</v>
      </c>
      <c r="G5" s="68">
        <f>COUNTIF(HD!$B:$B,"CA")</f>
        <v>0</v>
      </c>
      <c r="H5" s="68">
        <f>COUNTIF(HD!$B:$B,"CB")</f>
        <v>0</v>
      </c>
      <c r="I5" s="68">
        <f>COUNTIF(HD!$B:$B,"CC")</f>
        <v>0</v>
      </c>
      <c r="J5" s="52">
        <f t="shared" si="0"/>
        <v>4</v>
      </c>
      <c r="K5" s="80"/>
      <c r="L5" s="80"/>
      <c r="M5" s="80"/>
      <c r="N5" s="80"/>
      <c r="O5" s="81"/>
      <c r="P5" s="14">
        <f t="shared" ca="1" si="1"/>
        <v>0</v>
      </c>
      <c r="Q5" s="14">
        <f t="shared" ca="1" si="2"/>
        <v>0</v>
      </c>
      <c r="R5" s="14">
        <f t="shared" ca="1" si="3"/>
        <v>0</v>
      </c>
      <c r="S5" s="14">
        <f t="shared" ca="1" si="4"/>
        <v>0</v>
      </c>
      <c r="T5" s="14">
        <f t="shared" ca="1" si="5"/>
        <v>0</v>
      </c>
      <c r="U5" s="14">
        <f t="shared" ca="1" si="6"/>
        <v>0</v>
      </c>
      <c r="V5" s="14">
        <f t="shared" ca="1" si="7"/>
        <v>0</v>
      </c>
      <c r="W5" s="14">
        <f t="shared" ca="1" si="8"/>
        <v>0</v>
      </c>
      <c r="X5" s="14">
        <f t="shared" ca="1" si="9"/>
        <v>0</v>
      </c>
      <c r="Y5" s="14">
        <f t="shared" ca="1" si="10"/>
        <v>0</v>
      </c>
      <c r="Z5" s="14">
        <f t="shared" ca="1" si="11"/>
        <v>0</v>
      </c>
      <c r="AA5" s="14">
        <f t="shared" ca="1" si="12"/>
        <v>0</v>
      </c>
      <c r="AB5" s="14">
        <f t="shared" ca="1" si="13"/>
        <v>0</v>
      </c>
      <c r="AC5" s="14">
        <f t="shared" ca="1" si="14"/>
        <v>0</v>
      </c>
      <c r="AD5" s="14">
        <f t="shared" ca="1" si="32"/>
        <v>0</v>
      </c>
      <c r="AE5" s="14">
        <f t="shared" ca="1" si="15"/>
        <v>0</v>
      </c>
      <c r="AF5" s="14">
        <f t="shared" ca="1" si="16"/>
        <v>0</v>
      </c>
      <c r="AG5" s="14">
        <f t="shared" ca="1" si="17"/>
        <v>0</v>
      </c>
      <c r="AH5" s="14">
        <f t="shared" ca="1" si="18"/>
        <v>0</v>
      </c>
      <c r="AI5" s="14">
        <f t="shared" ca="1" si="19"/>
        <v>0</v>
      </c>
      <c r="AJ5" s="14">
        <f t="shared" ca="1" si="20"/>
        <v>0</v>
      </c>
      <c r="AK5" s="14">
        <f t="shared" ca="1" si="21"/>
        <v>0</v>
      </c>
      <c r="AL5" s="14">
        <f t="shared" ca="1" si="22"/>
        <v>0</v>
      </c>
      <c r="AM5" s="14">
        <f t="shared" ca="1" si="23"/>
        <v>0</v>
      </c>
      <c r="AN5" s="14">
        <f t="shared" ca="1" si="24"/>
        <v>0</v>
      </c>
      <c r="AO5" s="14">
        <f t="shared" ca="1" si="25"/>
        <v>0</v>
      </c>
      <c r="AP5" s="14">
        <f t="shared" ca="1" si="26"/>
        <v>0</v>
      </c>
      <c r="AQ5" s="14">
        <f t="shared" ca="1" si="27"/>
        <v>0</v>
      </c>
      <c r="AR5" s="14">
        <f t="shared" ca="1" si="28"/>
        <v>0</v>
      </c>
      <c r="AS5" s="14">
        <f t="shared" ca="1" si="29"/>
        <v>0</v>
      </c>
      <c r="AT5" s="14">
        <f t="shared" ca="1" si="30"/>
        <v>0</v>
      </c>
      <c r="AU5" s="14">
        <f t="shared" ca="1" si="31"/>
        <v>0</v>
      </c>
    </row>
    <row r="6" spans="1:47" x14ac:dyDescent="0.15">
      <c r="A6" s="13" t="s">
        <v>130</v>
      </c>
      <c r="B6" s="38" t="s">
        <v>131</v>
      </c>
      <c r="C6" s="39" t="s">
        <v>132</v>
      </c>
      <c r="D6" s="68">
        <f>COUNTIF(HE!$B:$B,"A")</f>
        <v>0</v>
      </c>
      <c r="E6" s="68">
        <f>COUNTIF(HE!$B:$B,"B")</f>
        <v>0</v>
      </c>
      <c r="F6" s="68">
        <f>COUNTIF(HE!$B:$B,"C")</f>
        <v>6</v>
      </c>
      <c r="G6" s="68">
        <f>COUNTIF(HE!$B:$B,"CA")</f>
        <v>0</v>
      </c>
      <c r="H6" s="68">
        <f>COUNTIF(HE!$B:$B,"CB")</f>
        <v>0</v>
      </c>
      <c r="I6" s="68">
        <f>COUNTIF(HE!$B:$B,"CC")</f>
        <v>0</v>
      </c>
      <c r="J6" s="52">
        <f t="shared" si="0"/>
        <v>6</v>
      </c>
      <c r="K6" s="80"/>
      <c r="L6" s="80"/>
      <c r="M6" s="80"/>
      <c r="N6" s="80"/>
      <c r="O6" s="81"/>
      <c r="P6" s="14">
        <f t="shared" ca="1" si="1"/>
        <v>0</v>
      </c>
      <c r="Q6" s="14">
        <f t="shared" ca="1" si="2"/>
        <v>0</v>
      </c>
      <c r="R6" s="14">
        <f t="shared" ca="1" si="3"/>
        <v>0</v>
      </c>
      <c r="S6" s="14">
        <f t="shared" ca="1" si="4"/>
        <v>0</v>
      </c>
      <c r="T6" s="14">
        <f t="shared" ca="1" si="5"/>
        <v>0</v>
      </c>
      <c r="U6" s="14">
        <f t="shared" ca="1" si="6"/>
        <v>0</v>
      </c>
      <c r="V6" s="14">
        <f t="shared" ca="1" si="7"/>
        <v>0</v>
      </c>
      <c r="W6" s="14">
        <f t="shared" ca="1" si="8"/>
        <v>0</v>
      </c>
      <c r="X6" s="14">
        <f t="shared" ca="1" si="9"/>
        <v>0</v>
      </c>
      <c r="Y6" s="14">
        <f t="shared" ca="1" si="10"/>
        <v>0</v>
      </c>
      <c r="Z6" s="14">
        <f t="shared" ca="1" si="11"/>
        <v>0</v>
      </c>
      <c r="AA6" s="14">
        <f t="shared" ca="1" si="12"/>
        <v>0</v>
      </c>
      <c r="AB6" s="14">
        <f t="shared" ca="1" si="13"/>
        <v>0</v>
      </c>
      <c r="AC6" s="14">
        <f t="shared" ca="1" si="14"/>
        <v>0</v>
      </c>
      <c r="AD6" s="14">
        <f t="shared" ca="1" si="32"/>
        <v>0</v>
      </c>
      <c r="AE6" s="14">
        <f t="shared" ca="1" si="15"/>
        <v>0</v>
      </c>
      <c r="AF6" s="14">
        <f t="shared" ca="1" si="16"/>
        <v>0</v>
      </c>
      <c r="AG6" s="14">
        <f t="shared" ca="1" si="17"/>
        <v>0</v>
      </c>
      <c r="AH6" s="14">
        <f t="shared" ca="1" si="18"/>
        <v>0</v>
      </c>
      <c r="AI6" s="14">
        <f t="shared" ca="1" si="19"/>
        <v>0</v>
      </c>
      <c r="AJ6" s="14">
        <f t="shared" ca="1" si="20"/>
        <v>0</v>
      </c>
      <c r="AK6" s="14">
        <f t="shared" ca="1" si="21"/>
        <v>0</v>
      </c>
      <c r="AL6" s="14">
        <f t="shared" ca="1" si="22"/>
        <v>0</v>
      </c>
      <c r="AM6" s="14">
        <f t="shared" ca="1" si="23"/>
        <v>0</v>
      </c>
      <c r="AN6" s="14">
        <f t="shared" ca="1" si="24"/>
        <v>0</v>
      </c>
      <c r="AO6" s="14">
        <f t="shared" ca="1" si="25"/>
        <v>0</v>
      </c>
      <c r="AP6" s="14">
        <f t="shared" ca="1" si="26"/>
        <v>0</v>
      </c>
      <c r="AQ6" s="14">
        <f t="shared" ca="1" si="27"/>
        <v>0</v>
      </c>
      <c r="AR6" s="14">
        <f t="shared" ca="1" si="28"/>
        <v>0</v>
      </c>
      <c r="AS6" s="14">
        <f t="shared" ca="1" si="29"/>
        <v>0</v>
      </c>
      <c r="AT6" s="14">
        <f t="shared" ca="1" si="30"/>
        <v>0</v>
      </c>
      <c r="AU6" s="14">
        <f t="shared" ca="1" si="31"/>
        <v>0</v>
      </c>
    </row>
    <row r="7" spans="1:47" x14ac:dyDescent="0.15">
      <c r="A7" s="13" t="s">
        <v>133</v>
      </c>
      <c r="B7" s="38" t="s">
        <v>134</v>
      </c>
      <c r="C7" s="39" t="s">
        <v>135</v>
      </c>
      <c r="D7" s="68">
        <f>COUNTIF(HF!$B:$B,"A")</f>
        <v>0</v>
      </c>
      <c r="E7" s="68">
        <f>COUNTIF(HF!$B:$B,"B")</f>
        <v>4</v>
      </c>
      <c r="F7" s="68">
        <f>COUNTIF(HF!$B:$B,"C")</f>
        <v>6</v>
      </c>
      <c r="G7" s="68">
        <f>COUNTIF(HF!$B:$B,"CA")</f>
        <v>0</v>
      </c>
      <c r="H7" s="68">
        <f>COUNTIF(HF!$B:$B,"CB")</f>
        <v>0</v>
      </c>
      <c r="I7" s="68">
        <f>COUNTIF(HF!$B:$B,"CC")</f>
        <v>0</v>
      </c>
      <c r="J7" s="52">
        <f t="shared" si="0"/>
        <v>10</v>
      </c>
      <c r="K7" s="80"/>
      <c r="L7" s="80"/>
      <c r="M7" s="80"/>
      <c r="N7" s="80"/>
      <c r="O7" s="81"/>
      <c r="P7" s="14">
        <f t="shared" ca="1" si="1"/>
        <v>0</v>
      </c>
      <c r="Q7" s="14">
        <f t="shared" ca="1" si="2"/>
        <v>0</v>
      </c>
      <c r="R7" s="14">
        <f t="shared" ca="1" si="3"/>
        <v>0</v>
      </c>
      <c r="S7" s="14">
        <f t="shared" ca="1" si="4"/>
        <v>0</v>
      </c>
      <c r="T7" s="14">
        <f t="shared" ca="1" si="5"/>
        <v>0</v>
      </c>
      <c r="U7" s="14">
        <f t="shared" ca="1" si="6"/>
        <v>0</v>
      </c>
      <c r="V7" s="14">
        <f t="shared" ca="1" si="7"/>
        <v>0</v>
      </c>
      <c r="W7" s="14">
        <f t="shared" ca="1" si="8"/>
        <v>0</v>
      </c>
      <c r="X7" s="14">
        <f t="shared" ca="1" si="9"/>
        <v>0</v>
      </c>
      <c r="Y7" s="14">
        <f t="shared" ca="1" si="10"/>
        <v>0</v>
      </c>
      <c r="Z7" s="14">
        <f t="shared" ca="1" si="11"/>
        <v>0</v>
      </c>
      <c r="AA7" s="14">
        <f t="shared" ca="1" si="12"/>
        <v>0</v>
      </c>
      <c r="AB7" s="14">
        <f t="shared" ca="1" si="13"/>
        <v>0</v>
      </c>
      <c r="AC7" s="14">
        <f t="shared" ca="1" si="14"/>
        <v>0</v>
      </c>
      <c r="AD7" s="14">
        <f t="shared" ca="1" si="32"/>
        <v>0</v>
      </c>
      <c r="AE7" s="14">
        <f t="shared" ca="1" si="15"/>
        <v>0</v>
      </c>
      <c r="AF7" s="14">
        <f t="shared" ca="1" si="16"/>
        <v>0</v>
      </c>
      <c r="AG7" s="14">
        <f t="shared" ca="1" si="17"/>
        <v>0</v>
      </c>
      <c r="AH7" s="14">
        <f t="shared" ca="1" si="18"/>
        <v>0</v>
      </c>
      <c r="AI7" s="14">
        <f t="shared" ca="1" si="19"/>
        <v>0</v>
      </c>
      <c r="AJ7" s="14">
        <f t="shared" ca="1" si="20"/>
        <v>0</v>
      </c>
      <c r="AK7" s="14">
        <f t="shared" ca="1" si="21"/>
        <v>0</v>
      </c>
      <c r="AL7" s="14">
        <f t="shared" ca="1" si="22"/>
        <v>0</v>
      </c>
      <c r="AM7" s="14">
        <f t="shared" ca="1" si="23"/>
        <v>0</v>
      </c>
      <c r="AN7" s="14">
        <f t="shared" ca="1" si="24"/>
        <v>0</v>
      </c>
      <c r="AO7" s="14">
        <f t="shared" ca="1" si="25"/>
        <v>0</v>
      </c>
      <c r="AP7" s="14">
        <f t="shared" ca="1" si="26"/>
        <v>0</v>
      </c>
      <c r="AQ7" s="14">
        <f t="shared" ca="1" si="27"/>
        <v>0</v>
      </c>
      <c r="AR7" s="14">
        <f t="shared" ca="1" si="28"/>
        <v>0</v>
      </c>
      <c r="AS7" s="14">
        <f t="shared" ca="1" si="29"/>
        <v>0</v>
      </c>
      <c r="AT7" s="14">
        <f t="shared" ca="1" si="30"/>
        <v>0</v>
      </c>
      <c r="AU7" s="14">
        <f t="shared" ca="1" si="31"/>
        <v>0</v>
      </c>
    </row>
    <row r="8" spans="1:47" x14ac:dyDescent="0.15">
      <c r="A8" s="67" t="s">
        <v>136</v>
      </c>
      <c r="B8" s="69" t="s">
        <v>137</v>
      </c>
      <c r="C8" s="70" t="s">
        <v>138</v>
      </c>
      <c r="D8" s="71">
        <f>COUNTIF(HG!$B:$B,"A")</f>
        <v>0</v>
      </c>
      <c r="E8" s="71">
        <f>COUNTIF(HG!$B:$B,"B")</f>
        <v>0</v>
      </c>
      <c r="F8" s="71">
        <f>COUNTIF(HG!$B:$B,"C")</f>
        <v>0</v>
      </c>
      <c r="G8" s="71">
        <f>COUNTIF(HG!$B:$B,"CA")</f>
        <v>4</v>
      </c>
      <c r="H8" s="71">
        <f>COUNTIF(HG!$B:$B,"CB")</f>
        <v>15</v>
      </c>
      <c r="I8" s="71">
        <f>COUNTIF(HG!$B:$B,"CC")</f>
        <v>2</v>
      </c>
      <c r="J8" s="19">
        <f t="shared" ref="J8:J14" si="33">SUM(D8:I8)</f>
        <v>21</v>
      </c>
      <c r="K8" s="82"/>
      <c r="L8" s="82"/>
      <c r="M8" s="82"/>
      <c r="N8" s="82"/>
      <c r="O8" s="83"/>
      <c r="P8" s="14">
        <f t="shared" ca="1" si="1"/>
        <v>0</v>
      </c>
      <c r="Q8" s="14">
        <f t="shared" ca="1" si="2"/>
        <v>0</v>
      </c>
      <c r="R8" s="14">
        <f t="shared" ca="1" si="3"/>
        <v>0</v>
      </c>
      <c r="S8" s="14">
        <f t="shared" ca="1" si="4"/>
        <v>0</v>
      </c>
      <c r="T8" s="14">
        <f t="shared" ca="1" si="5"/>
        <v>0</v>
      </c>
      <c r="U8" s="14">
        <f t="shared" ca="1" si="6"/>
        <v>0</v>
      </c>
      <c r="V8" s="14">
        <f t="shared" ca="1" si="7"/>
        <v>0</v>
      </c>
      <c r="W8" s="14">
        <f t="shared" ca="1" si="8"/>
        <v>0</v>
      </c>
      <c r="X8" s="14">
        <f t="shared" ca="1" si="9"/>
        <v>0</v>
      </c>
      <c r="Y8" s="14">
        <f t="shared" ca="1" si="10"/>
        <v>0</v>
      </c>
      <c r="Z8" s="14">
        <f t="shared" ca="1" si="11"/>
        <v>0</v>
      </c>
      <c r="AA8" s="14">
        <f t="shared" ca="1" si="12"/>
        <v>0</v>
      </c>
      <c r="AB8" s="14">
        <f t="shared" ca="1" si="13"/>
        <v>0</v>
      </c>
      <c r="AC8" s="14">
        <f t="shared" ca="1" si="14"/>
        <v>0</v>
      </c>
      <c r="AD8" s="14">
        <f t="shared" ca="1" si="32"/>
        <v>0</v>
      </c>
      <c r="AE8" s="14">
        <f t="shared" ca="1" si="15"/>
        <v>0</v>
      </c>
      <c r="AF8" s="14">
        <f t="shared" ca="1" si="16"/>
        <v>0</v>
      </c>
      <c r="AG8" s="14">
        <f t="shared" ca="1" si="17"/>
        <v>0</v>
      </c>
      <c r="AH8" s="14">
        <f t="shared" ca="1" si="18"/>
        <v>0</v>
      </c>
      <c r="AI8" s="14">
        <f t="shared" ca="1" si="19"/>
        <v>0</v>
      </c>
      <c r="AJ8" s="14">
        <f t="shared" ca="1" si="20"/>
        <v>0</v>
      </c>
      <c r="AK8" s="14">
        <f t="shared" ca="1" si="21"/>
        <v>0</v>
      </c>
      <c r="AL8" s="14">
        <f t="shared" ca="1" si="22"/>
        <v>0</v>
      </c>
      <c r="AM8" s="14">
        <f t="shared" ca="1" si="23"/>
        <v>0</v>
      </c>
      <c r="AN8" s="14">
        <f t="shared" ca="1" si="24"/>
        <v>0</v>
      </c>
      <c r="AO8" s="14">
        <f t="shared" ca="1" si="25"/>
        <v>0</v>
      </c>
      <c r="AP8" s="14">
        <f t="shared" ca="1" si="26"/>
        <v>0</v>
      </c>
      <c r="AQ8" s="14">
        <f t="shared" ca="1" si="27"/>
        <v>0</v>
      </c>
      <c r="AR8" s="14">
        <f t="shared" ca="1" si="28"/>
        <v>0</v>
      </c>
      <c r="AS8" s="14">
        <f t="shared" ca="1" si="29"/>
        <v>0</v>
      </c>
      <c r="AT8" s="14">
        <f t="shared" ca="1" si="30"/>
        <v>0</v>
      </c>
      <c r="AU8" s="14">
        <f t="shared" ca="1" si="31"/>
        <v>0</v>
      </c>
    </row>
    <row r="9" spans="1:47" x14ac:dyDescent="0.15">
      <c r="A9" s="67" t="s">
        <v>139</v>
      </c>
      <c r="B9" s="69" t="s">
        <v>140</v>
      </c>
      <c r="C9" s="70" t="s">
        <v>138</v>
      </c>
      <c r="D9" s="71">
        <f>COUNTIF(HH!$B:$B,"A")</f>
        <v>0</v>
      </c>
      <c r="E9" s="71">
        <f>COUNTIF(HH!$B:$B,"B")</f>
        <v>0</v>
      </c>
      <c r="F9" s="71">
        <f>COUNTIF(HH!$B:$B,"C")</f>
        <v>0</v>
      </c>
      <c r="G9" s="71">
        <f>COUNTIF(HH!$B:$B,"CA")</f>
        <v>4</v>
      </c>
      <c r="H9" s="71">
        <f>COUNTIF(HH!$B:$B,"CB")</f>
        <v>4</v>
      </c>
      <c r="I9" s="71">
        <f>COUNTIF(HH!$B:$B,"CC")</f>
        <v>4</v>
      </c>
      <c r="J9" s="19">
        <f t="shared" si="33"/>
        <v>12</v>
      </c>
      <c r="K9" s="82"/>
      <c r="L9" s="82"/>
      <c r="M9" s="82"/>
      <c r="N9" s="82"/>
      <c r="O9" s="83"/>
      <c r="P9" s="14">
        <f t="shared" ca="1" si="1"/>
        <v>0</v>
      </c>
      <c r="Q9" s="14">
        <f t="shared" ca="1" si="2"/>
        <v>0</v>
      </c>
      <c r="R9" s="14">
        <f t="shared" ca="1" si="3"/>
        <v>0</v>
      </c>
      <c r="S9" s="14">
        <f t="shared" ca="1" si="4"/>
        <v>0</v>
      </c>
      <c r="T9" s="14">
        <f t="shared" ca="1" si="5"/>
        <v>0</v>
      </c>
      <c r="U9" s="14">
        <f t="shared" ca="1" si="6"/>
        <v>0</v>
      </c>
      <c r="V9" s="14">
        <f t="shared" ca="1" si="7"/>
        <v>0</v>
      </c>
      <c r="W9" s="14">
        <f t="shared" ca="1" si="8"/>
        <v>0</v>
      </c>
      <c r="X9" s="14">
        <f t="shared" ca="1" si="9"/>
        <v>0</v>
      </c>
      <c r="Y9" s="14">
        <f t="shared" ca="1" si="10"/>
        <v>0</v>
      </c>
      <c r="Z9" s="14">
        <f t="shared" ca="1" si="11"/>
        <v>0</v>
      </c>
      <c r="AA9" s="14">
        <f t="shared" ca="1" si="12"/>
        <v>0</v>
      </c>
      <c r="AB9" s="14">
        <f t="shared" ca="1" si="13"/>
        <v>0</v>
      </c>
      <c r="AC9" s="14">
        <f t="shared" ca="1" si="14"/>
        <v>0</v>
      </c>
      <c r="AD9" s="14">
        <f t="shared" ca="1" si="32"/>
        <v>0</v>
      </c>
      <c r="AE9" s="14">
        <f t="shared" ca="1" si="15"/>
        <v>0</v>
      </c>
      <c r="AF9" s="14">
        <f t="shared" ca="1" si="16"/>
        <v>0</v>
      </c>
      <c r="AG9" s="14">
        <f t="shared" ca="1" si="17"/>
        <v>0</v>
      </c>
      <c r="AH9" s="14">
        <f t="shared" ca="1" si="18"/>
        <v>0</v>
      </c>
      <c r="AI9" s="14">
        <f t="shared" ca="1" si="19"/>
        <v>0</v>
      </c>
      <c r="AJ9" s="14">
        <f t="shared" ca="1" si="20"/>
        <v>0</v>
      </c>
      <c r="AK9" s="14">
        <f t="shared" ca="1" si="21"/>
        <v>0</v>
      </c>
      <c r="AL9" s="14">
        <f t="shared" ca="1" si="22"/>
        <v>0</v>
      </c>
      <c r="AM9" s="14">
        <f t="shared" ca="1" si="23"/>
        <v>0</v>
      </c>
      <c r="AN9" s="14">
        <f t="shared" ca="1" si="24"/>
        <v>0</v>
      </c>
      <c r="AO9" s="14">
        <f t="shared" ca="1" si="25"/>
        <v>0</v>
      </c>
      <c r="AP9" s="14">
        <f t="shared" ca="1" si="26"/>
        <v>0</v>
      </c>
      <c r="AQ9" s="14">
        <f t="shared" ca="1" si="27"/>
        <v>0</v>
      </c>
      <c r="AR9" s="14">
        <f t="shared" ca="1" si="28"/>
        <v>0</v>
      </c>
      <c r="AS9" s="14">
        <f t="shared" ca="1" si="29"/>
        <v>0</v>
      </c>
      <c r="AT9" s="14">
        <f t="shared" ca="1" si="30"/>
        <v>0</v>
      </c>
      <c r="AU9" s="14">
        <f t="shared" ca="1" si="31"/>
        <v>0</v>
      </c>
    </row>
    <row r="10" spans="1:47" x14ac:dyDescent="0.15">
      <c r="A10" s="67" t="s">
        <v>141</v>
      </c>
      <c r="B10" s="67" t="s">
        <v>142</v>
      </c>
      <c r="C10" s="72" t="s">
        <v>143</v>
      </c>
      <c r="D10" s="71">
        <f>COUNTIF(HI!$B:$B,"A")</f>
        <v>0</v>
      </c>
      <c r="E10" s="71">
        <f>COUNTIF(HI!$B:$B,"B")</f>
        <v>0</v>
      </c>
      <c r="F10" s="71">
        <f>COUNTIF(HI!$B:$B,"C")</f>
        <v>0</v>
      </c>
      <c r="G10" s="71">
        <f>COUNTIF(HI!$B:$B,"CA")</f>
        <v>4</v>
      </c>
      <c r="H10" s="71">
        <f>COUNTIF(HI!$B:$B,"CB")</f>
        <v>9</v>
      </c>
      <c r="I10" s="71">
        <f>COUNTIF(HI!$B:$B,"CC")</f>
        <v>0</v>
      </c>
      <c r="J10" s="19">
        <f t="shared" si="33"/>
        <v>13</v>
      </c>
      <c r="K10" s="82"/>
      <c r="L10" s="82"/>
      <c r="M10" s="82"/>
      <c r="N10" s="82"/>
      <c r="O10" s="83"/>
      <c r="P10" s="14">
        <f t="shared" ca="1" si="1"/>
        <v>0</v>
      </c>
      <c r="Q10" s="14">
        <f t="shared" ca="1" si="2"/>
        <v>0</v>
      </c>
      <c r="R10" s="14">
        <f t="shared" ca="1" si="3"/>
        <v>0</v>
      </c>
      <c r="S10" s="14">
        <f t="shared" ca="1" si="4"/>
        <v>0</v>
      </c>
      <c r="T10" s="14">
        <f t="shared" ca="1" si="5"/>
        <v>0</v>
      </c>
      <c r="U10" s="14">
        <f t="shared" ca="1" si="6"/>
        <v>0</v>
      </c>
      <c r="V10" s="14">
        <f t="shared" ca="1" si="7"/>
        <v>0</v>
      </c>
      <c r="W10" s="14">
        <f t="shared" ca="1" si="8"/>
        <v>0</v>
      </c>
      <c r="X10" s="14">
        <f t="shared" ca="1" si="9"/>
        <v>0</v>
      </c>
      <c r="Y10" s="14">
        <f t="shared" ca="1" si="10"/>
        <v>0</v>
      </c>
      <c r="Z10" s="14">
        <f t="shared" ca="1" si="11"/>
        <v>0</v>
      </c>
      <c r="AA10" s="14">
        <f t="shared" ca="1" si="12"/>
        <v>0</v>
      </c>
      <c r="AB10" s="14">
        <f t="shared" ca="1" si="13"/>
        <v>0</v>
      </c>
      <c r="AC10" s="14">
        <f t="shared" ca="1" si="14"/>
        <v>0</v>
      </c>
      <c r="AD10" s="14">
        <f t="shared" ca="1" si="32"/>
        <v>0</v>
      </c>
      <c r="AE10" s="14">
        <f t="shared" ca="1" si="15"/>
        <v>0</v>
      </c>
      <c r="AF10" s="14">
        <f t="shared" ca="1" si="16"/>
        <v>0</v>
      </c>
      <c r="AG10" s="14">
        <f t="shared" ca="1" si="17"/>
        <v>0</v>
      </c>
      <c r="AH10" s="14">
        <f t="shared" ca="1" si="18"/>
        <v>0</v>
      </c>
      <c r="AI10" s="14">
        <f t="shared" ca="1" si="19"/>
        <v>0</v>
      </c>
      <c r="AJ10" s="14">
        <f t="shared" ca="1" si="20"/>
        <v>0</v>
      </c>
      <c r="AK10" s="14">
        <f t="shared" ca="1" si="21"/>
        <v>0</v>
      </c>
      <c r="AL10" s="14">
        <f t="shared" ca="1" si="22"/>
        <v>0</v>
      </c>
      <c r="AM10" s="14">
        <f t="shared" ca="1" si="23"/>
        <v>0</v>
      </c>
      <c r="AN10" s="14">
        <f t="shared" ca="1" si="24"/>
        <v>0</v>
      </c>
      <c r="AO10" s="14">
        <f t="shared" ca="1" si="25"/>
        <v>0</v>
      </c>
      <c r="AP10" s="14">
        <f t="shared" ca="1" si="26"/>
        <v>0</v>
      </c>
      <c r="AQ10" s="14">
        <f t="shared" ca="1" si="27"/>
        <v>0</v>
      </c>
      <c r="AR10" s="14">
        <f t="shared" ca="1" si="28"/>
        <v>0</v>
      </c>
      <c r="AS10" s="14">
        <f t="shared" ca="1" si="29"/>
        <v>0</v>
      </c>
      <c r="AT10" s="14">
        <f t="shared" ca="1" si="30"/>
        <v>0</v>
      </c>
      <c r="AU10" s="14">
        <f t="shared" ca="1" si="31"/>
        <v>0</v>
      </c>
    </row>
    <row r="11" spans="1:47" x14ac:dyDescent="0.15">
      <c r="A11" s="67" t="s">
        <v>144</v>
      </c>
      <c r="B11" s="67" t="s">
        <v>145</v>
      </c>
      <c r="C11" s="72" t="s">
        <v>143</v>
      </c>
      <c r="D11" s="71">
        <f>COUNTIF(HJ!$B:$B,"A")</f>
        <v>0</v>
      </c>
      <c r="E11" s="71">
        <f>COUNTIF(HJ!$B:$B,"B")</f>
        <v>0</v>
      </c>
      <c r="F11" s="71">
        <f>COUNTIF(HJ!$B:$B,"C")</f>
        <v>0</v>
      </c>
      <c r="G11" s="71">
        <f>COUNTIF(HJ!$B:$B,"CA")</f>
        <v>4</v>
      </c>
      <c r="H11" s="71">
        <f>COUNTIF(HJ!$B:$B,"CB")</f>
        <v>4</v>
      </c>
      <c r="I11" s="71">
        <f>COUNTIF(HJ!$B:$B,"CC")</f>
        <v>0</v>
      </c>
      <c r="J11" s="19">
        <f t="shared" si="33"/>
        <v>8</v>
      </c>
      <c r="K11" s="82"/>
      <c r="L11" s="82"/>
      <c r="M11" s="82"/>
      <c r="N11" s="82"/>
      <c r="O11" s="83"/>
      <c r="P11" s="14">
        <f t="shared" ca="1" si="1"/>
        <v>0</v>
      </c>
      <c r="Q11" s="14">
        <f t="shared" ca="1" si="2"/>
        <v>0</v>
      </c>
      <c r="R11" s="14">
        <f t="shared" ca="1" si="3"/>
        <v>0</v>
      </c>
      <c r="S11" s="14">
        <f t="shared" ca="1" si="4"/>
        <v>0</v>
      </c>
      <c r="T11" s="14">
        <f t="shared" ca="1" si="5"/>
        <v>0</v>
      </c>
      <c r="U11" s="14">
        <f t="shared" ca="1" si="6"/>
        <v>0</v>
      </c>
      <c r="V11" s="14">
        <f t="shared" ca="1" si="7"/>
        <v>0</v>
      </c>
      <c r="W11" s="14">
        <f t="shared" ca="1" si="8"/>
        <v>0</v>
      </c>
      <c r="X11" s="14">
        <f t="shared" ca="1" si="9"/>
        <v>0</v>
      </c>
      <c r="Y11" s="14">
        <f t="shared" ca="1" si="10"/>
        <v>0</v>
      </c>
      <c r="Z11" s="14">
        <f t="shared" ca="1" si="11"/>
        <v>0</v>
      </c>
      <c r="AA11" s="14">
        <f t="shared" ca="1" si="12"/>
        <v>0</v>
      </c>
      <c r="AB11" s="14">
        <f t="shared" ca="1" si="13"/>
        <v>0</v>
      </c>
      <c r="AC11" s="14">
        <f t="shared" ca="1" si="14"/>
        <v>0</v>
      </c>
      <c r="AD11" s="14">
        <f t="shared" ca="1" si="32"/>
        <v>0</v>
      </c>
      <c r="AE11" s="14">
        <f t="shared" ca="1" si="15"/>
        <v>0</v>
      </c>
      <c r="AF11" s="14">
        <f t="shared" ca="1" si="16"/>
        <v>0</v>
      </c>
      <c r="AG11" s="14">
        <f t="shared" ca="1" si="17"/>
        <v>0</v>
      </c>
      <c r="AH11" s="14">
        <f t="shared" ca="1" si="18"/>
        <v>0</v>
      </c>
      <c r="AI11" s="14">
        <f t="shared" ca="1" si="19"/>
        <v>0</v>
      </c>
      <c r="AJ11" s="14">
        <f t="shared" ca="1" si="20"/>
        <v>0</v>
      </c>
      <c r="AK11" s="14">
        <f t="shared" ca="1" si="21"/>
        <v>0</v>
      </c>
      <c r="AL11" s="14">
        <f t="shared" ca="1" si="22"/>
        <v>0</v>
      </c>
      <c r="AM11" s="14">
        <f t="shared" ca="1" si="23"/>
        <v>0</v>
      </c>
      <c r="AN11" s="14">
        <f t="shared" ca="1" si="24"/>
        <v>0</v>
      </c>
      <c r="AO11" s="14">
        <f t="shared" ca="1" si="25"/>
        <v>0</v>
      </c>
      <c r="AP11" s="14">
        <f t="shared" ca="1" si="26"/>
        <v>0</v>
      </c>
      <c r="AQ11" s="14">
        <f t="shared" ca="1" si="27"/>
        <v>0</v>
      </c>
      <c r="AR11" s="14">
        <f t="shared" ca="1" si="28"/>
        <v>0</v>
      </c>
      <c r="AS11" s="14">
        <f t="shared" ca="1" si="29"/>
        <v>0</v>
      </c>
      <c r="AT11" s="14">
        <f t="shared" ca="1" si="30"/>
        <v>0</v>
      </c>
      <c r="AU11" s="14">
        <f t="shared" ca="1" si="31"/>
        <v>0</v>
      </c>
    </row>
    <row r="12" spans="1:47" x14ac:dyDescent="0.15">
      <c r="A12" s="9" t="s">
        <v>146</v>
      </c>
      <c r="B12" s="9" t="s">
        <v>147</v>
      </c>
      <c r="C12" s="72" t="s">
        <v>148</v>
      </c>
      <c r="D12" s="73">
        <f>COUNTIF(HK!$B:$B,"A")</f>
        <v>0</v>
      </c>
      <c r="E12" s="73">
        <f>COUNTIF(HK!$B:$B,"B")</f>
        <v>0</v>
      </c>
      <c r="F12" s="73">
        <f>COUNTIF(HK!$B:$B,"C")</f>
        <v>0</v>
      </c>
      <c r="G12" s="73">
        <f>COUNTIF(HK!$B:$B,"CA")</f>
        <v>0</v>
      </c>
      <c r="H12" s="73">
        <f>COUNTIF(HK!$B:$B,"CB")</f>
        <v>4</v>
      </c>
      <c r="I12" s="73">
        <f>COUNTIF(HK!$B:$B,"CC")</f>
        <v>0</v>
      </c>
      <c r="J12" s="84">
        <f t="shared" si="33"/>
        <v>4</v>
      </c>
      <c r="K12" s="82"/>
      <c r="L12" s="82"/>
      <c r="M12" s="82"/>
      <c r="N12" s="82"/>
      <c r="O12" s="83"/>
      <c r="P12" s="14">
        <f t="shared" ca="1" si="1"/>
        <v>0</v>
      </c>
      <c r="Q12" s="14">
        <f t="shared" ca="1" si="2"/>
        <v>0</v>
      </c>
      <c r="R12" s="14">
        <f t="shared" ca="1" si="3"/>
        <v>0</v>
      </c>
      <c r="S12" s="14">
        <f t="shared" ca="1" si="4"/>
        <v>0</v>
      </c>
      <c r="T12" s="14">
        <f t="shared" ca="1" si="5"/>
        <v>0</v>
      </c>
      <c r="U12" s="14">
        <f t="shared" ca="1" si="6"/>
        <v>0</v>
      </c>
      <c r="V12" s="14">
        <f t="shared" ca="1" si="7"/>
        <v>0</v>
      </c>
      <c r="W12" s="14">
        <f t="shared" ca="1" si="8"/>
        <v>0</v>
      </c>
      <c r="X12" s="14">
        <f t="shared" ca="1" si="9"/>
        <v>0</v>
      </c>
      <c r="Y12" s="14">
        <f t="shared" ca="1" si="10"/>
        <v>0</v>
      </c>
      <c r="Z12" s="14">
        <f t="shared" ca="1" si="11"/>
        <v>0</v>
      </c>
      <c r="AA12" s="14">
        <f t="shared" ca="1" si="12"/>
        <v>0</v>
      </c>
      <c r="AB12" s="14">
        <f t="shared" ca="1" si="13"/>
        <v>0</v>
      </c>
      <c r="AC12" s="14">
        <f t="shared" ca="1" si="14"/>
        <v>0</v>
      </c>
      <c r="AD12" s="14">
        <f t="shared" ca="1" si="32"/>
        <v>0</v>
      </c>
      <c r="AE12" s="14">
        <f t="shared" ca="1" si="15"/>
        <v>0</v>
      </c>
      <c r="AF12" s="14">
        <f t="shared" ca="1" si="16"/>
        <v>0</v>
      </c>
      <c r="AG12" s="14">
        <f t="shared" ca="1" si="17"/>
        <v>0</v>
      </c>
      <c r="AH12" s="14">
        <f t="shared" ca="1" si="18"/>
        <v>0</v>
      </c>
      <c r="AI12" s="14">
        <f t="shared" ca="1" si="19"/>
        <v>0</v>
      </c>
      <c r="AJ12" s="14">
        <f t="shared" ca="1" si="20"/>
        <v>0</v>
      </c>
      <c r="AK12" s="14">
        <f t="shared" ca="1" si="21"/>
        <v>0</v>
      </c>
      <c r="AL12" s="14">
        <f t="shared" ca="1" si="22"/>
        <v>0</v>
      </c>
      <c r="AM12" s="14">
        <f t="shared" ca="1" si="23"/>
        <v>0</v>
      </c>
      <c r="AN12" s="14">
        <f t="shared" ca="1" si="24"/>
        <v>0</v>
      </c>
      <c r="AO12" s="14">
        <f t="shared" ca="1" si="25"/>
        <v>0</v>
      </c>
      <c r="AP12" s="14">
        <f t="shared" ca="1" si="26"/>
        <v>0</v>
      </c>
      <c r="AQ12" s="14">
        <f t="shared" ca="1" si="27"/>
        <v>0</v>
      </c>
      <c r="AR12" s="14">
        <f t="shared" ca="1" si="28"/>
        <v>0</v>
      </c>
      <c r="AS12" s="14">
        <f t="shared" ca="1" si="29"/>
        <v>0</v>
      </c>
      <c r="AT12" s="14">
        <f t="shared" ca="1" si="30"/>
        <v>0</v>
      </c>
      <c r="AU12" s="14">
        <f t="shared" ca="1" si="31"/>
        <v>0</v>
      </c>
    </row>
    <row r="13" spans="1:47" x14ac:dyDescent="0.15">
      <c r="A13" s="9" t="s">
        <v>149</v>
      </c>
      <c r="B13" s="9" t="s">
        <v>150</v>
      </c>
      <c r="C13" s="72" t="s">
        <v>151</v>
      </c>
      <c r="D13" s="73">
        <f>COUNTIF(HL!$B:$B,"A")</f>
        <v>2</v>
      </c>
      <c r="E13" s="73">
        <f>COUNTIF(HL!$B:$B,"B")</f>
        <v>1</v>
      </c>
      <c r="F13" s="73">
        <f>COUNTIF(HL!$B:$B,"C")</f>
        <v>0</v>
      </c>
      <c r="G13" s="73">
        <f>COUNTIF(HL!$B:$B,"CA")</f>
        <v>0</v>
      </c>
      <c r="H13" s="73">
        <f>COUNTIF(HL!$B:$B,"CB")</f>
        <v>0</v>
      </c>
      <c r="I13" s="73">
        <f>COUNTIF(HL!$B:$B,"CC")</f>
        <v>0</v>
      </c>
      <c r="J13" s="84">
        <f t="shared" si="33"/>
        <v>3</v>
      </c>
      <c r="K13" s="82"/>
      <c r="L13" s="82"/>
      <c r="M13" s="82"/>
      <c r="N13" s="82"/>
      <c r="O13" s="83"/>
      <c r="P13" s="14">
        <f t="shared" ca="1" si="1"/>
        <v>0</v>
      </c>
      <c r="Q13" s="14">
        <f t="shared" ca="1" si="2"/>
        <v>0</v>
      </c>
      <c r="R13" s="14">
        <f t="shared" ca="1" si="3"/>
        <v>0</v>
      </c>
      <c r="S13" s="14">
        <f t="shared" ca="1" si="4"/>
        <v>0</v>
      </c>
      <c r="T13" s="14">
        <f t="shared" ca="1" si="5"/>
        <v>0</v>
      </c>
      <c r="U13" s="14">
        <f t="shared" ca="1" si="6"/>
        <v>0</v>
      </c>
      <c r="V13" s="14">
        <f t="shared" ca="1" si="7"/>
        <v>0</v>
      </c>
      <c r="W13" s="14">
        <f t="shared" ca="1" si="8"/>
        <v>0</v>
      </c>
      <c r="X13" s="14">
        <f t="shared" ca="1" si="9"/>
        <v>0</v>
      </c>
      <c r="Y13" s="14">
        <f t="shared" ca="1" si="10"/>
        <v>0</v>
      </c>
      <c r="Z13" s="14">
        <f t="shared" ca="1" si="11"/>
        <v>0</v>
      </c>
      <c r="AA13" s="14">
        <f t="shared" ca="1" si="12"/>
        <v>0</v>
      </c>
      <c r="AB13" s="14">
        <f t="shared" ca="1" si="13"/>
        <v>0</v>
      </c>
      <c r="AC13" s="14">
        <f t="shared" ca="1" si="14"/>
        <v>0</v>
      </c>
      <c r="AD13" s="14">
        <f t="shared" ca="1" si="32"/>
        <v>0</v>
      </c>
      <c r="AE13" s="14">
        <f t="shared" ca="1" si="15"/>
        <v>0</v>
      </c>
      <c r="AF13" s="14">
        <f t="shared" ca="1" si="16"/>
        <v>0</v>
      </c>
      <c r="AG13" s="14">
        <f t="shared" ca="1" si="17"/>
        <v>0</v>
      </c>
      <c r="AH13" s="14">
        <f t="shared" ca="1" si="18"/>
        <v>0</v>
      </c>
      <c r="AI13" s="14">
        <f t="shared" ca="1" si="19"/>
        <v>0</v>
      </c>
      <c r="AJ13" s="14">
        <f t="shared" ca="1" si="20"/>
        <v>0</v>
      </c>
      <c r="AK13" s="14">
        <f t="shared" ca="1" si="21"/>
        <v>0</v>
      </c>
      <c r="AL13" s="14">
        <f t="shared" ca="1" si="22"/>
        <v>0</v>
      </c>
      <c r="AM13" s="14">
        <f t="shared" ca="1" si="23"/>
        <v>0</v>
      </c>
      <c r="AN13" s="14">
        <f t="shared" ca="1" si="24"/>
        <v>0</v>
      </c>
      <c r="AO13" s="14">
        <f t="shared" ca="1" si="25"/>
        <v>0</v>
      </c>
      <c r="AP13" s="14">
        <f t="shared" ca="1" si="26"/>
        <v>0</v>
      </c>
      <c r="AQ13" s="14">
        <f t="shared" ca="1" si="27"/>
        <v>0</v>
      </c>
      <c r="AR13" s="14">
        <f t="shared" ca="1" si="28"/>
        <v>0</v>
      </c>
      <c r="AS13" s="14">
        <f t="shared" ca="1" si="29"/>
        <v>0</v>
      </c>
      <c r="AT13" s="14">
        <f t="shared" ca="1" si="30"/>
        <v>0</v>
      </c>
      <c r="AU13" s="14">
        <f t="shared" ca="1" si="31"/>
        <v>0</v>
      </c>
    </row>
    <row r="14" spans="1:47" x14ac:dyDescent="0.15">
      <c r="A14" s="9" t="s">
        <v>152</v>
      </c>
      <c r="B14" s="9" t="s">
        <v>153</v>
      </c>
      <c r="C14" s="72" t="s">
        <v>154</v>
      </c>
      <c r="D14" s="73">
        <f>COUNTIF(HM!$B:$B,"A")</f>
        <v>0</v>
      </c>
      <c r="E14" s="73">
        <f>COUNTIF(HM!$B:$B,"B")</f>
        <v>0</v>
      </c>
      <c r="F14" s="73">
        <f>COUNTIF(HM!$B:$B,"C")</f>
        <v>0</v>
      </c>
      <c r="G14" s="73">
        <f>COUNTIF(HM!$B:$B,"CA")</f>
        <v>2</v>
      </c>
      <c r="H14" s="73">
        <f>COUNTIF(HM!$B:$B,"CB")</f>
        <v>0</v>
      </c>
      <c r="I14" s="73">
        <f>COUNTIF(HM!$B:$B,"CC")</f>
        <v>0</v>
      </c>
      <c r="J14" s="84">
        <f t="shared" si="33"/>
        <v>2</v>
      </c>
      <c r="K14" s="82"/>
      <c r="L14" s="82"/>
      <c r="M14" s="82"/>
      <c r="N14" s="82"/>
      <c r="O14" s="83"/>
      <c r="P14" s="14">
        <f t="shared" ca="1" si="1"/>
        <v>0</v>
      </c>
      <c r="Q14" s="14">
        <f t="shared" ca="1" si="2"/>
        <v>0</v>
      </c>
      <c r="R14" s="14">
        <f t="shared" ca="1" si="3"/>
        <v>0</v>
      </c>
      <c r="S14" s="14">
        <f t="shared" ca="1" si="4"/>
        <v>0</v>
      </c>
      <c r="T14" s="14">
        <f t="shared" ca="1" si="5"/>
        <v>0</v>
      </c>
      <c r="U14" s="14">
        <f t="shared" ca="1" si="6"/>
        <v>0</v>
      </c>
      <c r="V14" s="14">
        <f t="shared" ca="1" si="7"/>
        <v>0</v>
      </c>
      <c r="W14" s="14">
        <f t="shared" ca="1" si="8"/>
        <v>0</v>
      </c>
      <c r="X14" s="14">
        <f t="shared" ca="1" si="9"/>
        <v>0</v>
      </c>
      <c r="Y14" s="14">
        <f t="shared" ca="1" si="10"/>
        <v>0</v>
      </c>
      <c r="Z14" s="14">
        <f t="shared" ca="1" si="11"/>
        <v>0</v>
      </c>
      <c r="AA14" s="14">
        <f t="shared" ca="1" si="12"/>
        <v>0</v>
      </c>
      <c r="AB14" s="14">
        <f t="shared" ca="1" si="13"/>
        <v>0</v>
      </c>
      <c r="AC14" s="14">
        <f t="shared" ca="1" si="14"/>
        <v>0</v>
      </c>
      <c r="AD14" s="14">
        <f t="shared" ca="1" si="32"/>
        <v>0</v>
      </c>
      <c r="AE14" s="14">
        <f t="shared" ca="1" si="15"/>
        <v>0</v>
      </c>
      <c r="AF14" s="14">
        <f t="shared" ca="1" si="16"/>
        <v>0</v>
      </c>
      <c r="AG14" s="14">
        <f t="shared" ca="1" si="17"/>
        <v>0</v>
      </c>
      <c r="AH14" s="14">
        <f t="shared" ca="1" si="18"/>
        <v>0</v>
      </c>
      <c r="AI14" s="14">
        <f t="shared" ca="1" si="19"/>
        <v>0</v>
      </c>
      <c r="AJ14" s="14">
        <f t="shared" ca="1" si="20"/>
        <v>0</v>
      </c>
      <c r="AK14" s="14">
        <f t="shared" ca="1" si="21"/>
        <v>0</v>
      </c>
      <c r="AL14" s="14">
        <f t="shared" ca="1" si="22"/>
        <v>0</v>
      </c>
      <c r="AM14" s="14">
        <f t="shared" ca="1" si="23"/>
        <v>0</v>
      </c>
      <c r="AN14" s="14">
        <f t="shared" ca="1" si="24"/>
        <v>0</v>
      </c>
      <c r="AO14" s="14">
        <f t="shared" ca="1" si="25"/>
        <v>0</v>
      </c>
      <c r="AP14" s="14">
        <f t="shared" ca="1" si="26"/>
        <v>0</v>
      </c>
      <c r="AQ14" s="14">
        <f t="shared" ca="1" si="27"/>
        <v>0</v>
      </c>
      <c r="AR14" s="14">
        <f t="shared" ca="1" si="28"/>
        <v>0</v>
      </c>
      <c r="AS14" s="14">
        <f t="shared" ca="1" si="29"/>
        <v>0</v>
      </c>
      <c r="AT14" s="14">
        <f t="shared" ca="1" si="30"/>
        <v>0</v>
      </c>
      <c r="AU14" s="14">
        <f t="shared" ca="1" si="31"/>
        <v>0</v>
      </c>
    </row>
    <row r="15" spans="1:47" x14ac:dyDescent="0.15">
      <c r="A15" s="74" t="s">
        <v>155</v>
      </c>
      <c r="B15" s="74"/>
      <c r="C15" s="74"/>
      <c r="D15" s="75">
        <f t="shared" ref="D15:J15" si="34">SUM(D2:D14)</f>
        <v>12</v>
      </c>
      <c r="E15" s="75">
        <f t="shared" si="34"/>
        <v>48</v>
      </c>
      <c r="F15" s="75">
        <f t="shared" si="34"/>
        <v>20</v>
      </c>
      <c r="G15" s="75">
        <f t="shared" si="34"/>
        <v>18</v>
      </c>
      <c r="H15" s="75">
        <f t="shared" si="34"/>
        <v>36</v>
      </c>
      <c r="I15" s="75">
        <f t="shared" si="34"/>
        <v>6</v>
      </c>
      <c r="J15" s="75">
        <f t="shared" si="34"/>
        <v>140</v>
      </c>
      <c r="K15" s="75">
        <f t="shared" ref="K15:AU15" si="35">SUM(K2:K14)</f>
        <v>0</v>
      </c>
      <c r="L15" s="75">
        <f t="shared" si="35"/>
        <v>0</v>
      </c>
      <c r="M15" s="75">
        <f t="shared" si="35"/>
        <v>0</v>
      </c>
      <c r="N15" s="75">
        <f t="shared" si="35"/>
        <v>0</v>
      </c>
      <c r="O15" s="75">
        <f t="shared" si="35"/>
        <v>0</v>
      </c>
      <c r="P15" s="75">
        <f t="shared" ca="1" si="35"/>
        <v>0</v>
      </c>
      <c r="Q15" s="75">
        <f t="shared" ca="1" si="35"/>
        <v>0</v>
      </c>
      <c r="R15" s="75">
        <f t="shared" ca="1" si="35"/>
        <v>0</v>
      </c>
      <c r="S15" s="75">
        <f t="shared" ca="1" si="35"/>
        <v>0</v>
      </c>
      <c r="T15" s="75">
        <f t="shared" ca="1" si="35"/>
        <v>0</v>
      </c>
      <c r="U15" s="75">
        <f t="shared" ca="1" si="35"/>
        <v>0</v>
      </c>
      <c r="V15" s="75">
        <f t="shared" ca="1" si="35"/>
        <v>0</v>
      </c>
      <c r="W15" s="75">
        <f t="shared" ca="1" si="35"/>
        <v>0</v>
      </c>
      <c r="X15" s="75">
        <f t="shared" ca="1" si="35"/>
        <v>0</v>
      </c>
      <c r="Y15" s="75">
        <f t="shared" ca="1" si="35"/>
        <v>0</v>
      </c>
      <c r="Z15" s="75">
        <f t="shared" ca="1" si="35"/>
        <v>0</v>
      </c>
      <c r="AA15" s="75">
        <f t="shared" ca="1" si="35"/>
        <v>0</v>
      </c>
      <c r="AB15" s="75">
        <f t="shared" ca="1" si="35"/>
        <v>0</v>
      </c>
      <c r="AC15" s="75">
        <f t="shared" ca="1" si="35"/>
        <v>0</v>
      </c>
      <c r="AD15" s="75">
        <f t="shared" ca="1" si="35"/>
        <v>0</v>
      </c>
      <c r="AE15" s="75">
        <f t="shared" ca="1" si="35"/>
        <v>0</v>
      </c>
      <c r="AF15" s="75">
        <f t="shared" ca="1" si="35"/>
        <v>0</v>
      </c>
      <c r="AG15" s="75">
        <f t="shared" ca="1" si="35"/>
        <v>0</v>
      </c>
      <c r="AH15" s="75">
        <f t="shared" ca="1" si="35"/>
        <v>0</v>
      </c>
      <c r="AI15" s="75">
        <f t="shared" ca="1" si="35"/>
        <v>0</v>
      </c>
      <c r="AJ15" s="75">
        <f t="shared" ca="1" si="35"/>
        <v>0</v>
      </c>
      <c r="AK15" s="75">
        <f t="shared" ca="1" si="35"/>
        <v>0</v>
      </c>
      <c r="AL15" s="75">
        <f t="shared" ca="1" si="35"/>
        <v>0</v>
      </c>
      <c r="AM15" s="75">
        <f t="shared" ca="1" si="35"/>
        <v>0</v>
      </c>
      <c r="AN15" s="75">
        <f t="shared" ca="1" si="35"/>
        <v>0</v>
      </c>
      <c r="AO15" s="75">
        <f t="shared" ca="1" si="35"/>
        <v>0</v>
      </c>
      <c r="AP15" s="75">
        <f t="shared" ca="1" si="35"/>
        <v>0</v>
      </c>
      <c r="AQ15" s="75">
        <f t="shared" ca="1" si="35"/>
        <v>0</v>
      </c>
      <c r="AR15" s="75">
        <f t="shared" ca="1" si="35"/>
        <v>0</v>
      </c>
      <c r="AS15" s="75">
        <f t="shared" ca="1" si="35"/>
        <v>0</v>
      </c>
      <c r="AT15" s="75">
        <f t="shared" ca="1" si="35"/>
        <v>0</v>
      </c>
      <c r="AU15" s="75">
        <f t="shared" ca="1" si="35"/>
        <v>0</v>
      </c>
    </row>
    <row r="16" spans="1:47" x14ac:dyDescent="0.15">
      <c r="B16" s="76"/>
    </row>
    <row r="17" spans="1:15" x14ac:dyDescent="0.15">
      <c r="B17" s="76"/>
    </row>
    <row r="18" spans="1:15" x14ac:dyDescent="0.15">
      <c r="B18" s="76"/>
    </row>
    <row r="19" spans="1:15" x14ac:dyDescent="0.15">
      <c r="B19" s="76"/>
    </row>
    <row r="20" spans="1:15" x14ac:dyDescent="0.15">
      <c r="B20" s="76"/>
    </row>
    <row r="21" spans="1:15" ht="21.6" customHeight="1" x14ac:dyDescent="0.15">
      <c r="A21" s="77" t="s">
        <v>156</v>
      </c>
      <c r="B21" s="77" t="s">
        <v>157</v>
      </c>
    </row>
    <row r="22" spans="1:15" x14ac:dyDescent="0.15">
      <c r="A22" s="78" t="s">
        <v>158</v>
      </c>
      <c r="B22" s="78" t="s">
        <v>159</v>
      </c>
    </row>
    <row r="23" spans="1:15" customFormat="1" x14ac:dyDescent="0.15">
      <c r="A23" s="43" t="s">
        <v>160</v>
      </c>
      <c r="B23" s="39" t="s">
        <v>161</v>
      </c>
      <c r="D23" s="45"/>
      <c r="E23" s="45"/>
      <c r="F23" s="45"/>
      <c r="G23" s="45"/>
      <c r="H23" s="45"/>
      <c r="I23" s="45"/>
      <c r="J23" s="45"/>
      <c r="K23" s="45"/>
      <c r="L23" s="45"/>
      <c r="M23" s="45"/>
      <c r="N23" s="45"/>
      <c r="O23" s="45"/>
    </row>
  </sheetData>
  <phoneticPr fontId="23" type="noConversion"/>
  <pageMargins left="0.75" right="0.75" top="1" bottom="1" header="0.5" footer="0.5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45"/>
  <sheetViews>
    <sheetView tabSelected="1" workbookViewId="0">
      <pane xSplit="3" ySplit="1" topLeftCell="D2" activePane="bottomRight" state="frozen"/>
      <selection pane="topRight"/>
      <selection pane="bottomLeft"/>
      <selection pane="bottomRight" activeCell="F8" sqref="F8:F32"/>
    </sheetView>
  </sheetViews>
  <sheetFormatPr defaultColWidth="9" defaultRowHeight="15.6" x14ac:dyDescent="0.15"/>
  <cols>
    <col min="1" max="1" width="9" style="35"/>
    <col min="2" max="2" width="7.88671875" style="35" customWidth="1"/>
    <col min="3" max="3" width="33.109375" style="35" customWidth="1"/>
    <col min="4" max="4" width="29.109375" style="35" customWidth="1"/>
    <col min="5" max="5" width="33" style="35" customWidth="1"/>
    <col min="6" max="6" width="67.6640625" style="35" customWidth="1"/>
    <col min="7" max="7" width="9" style="35"/>
    <col min="8" max="8" width="9.88671875" style="35" customWidth="1"/>
    <col min="9" max="9" width="5.88671875" style="35" customWidth="1"/>
    <col min="10" max="10" width="15" style="35" customWidth="1"/>
    <col min="11" max="12" width="9" style="35"/>
    <col min="13" max="13" width="9.88671875" style="35" customWidth="1"/>
    <col min="14" max="14" width="24.6640625" style="35" customWidth="1"/>
    <col min="15" max="15" width="17.109375" style="6"/>
    <col min="16" max="16384" width="9" style="35"/>
  </cols>
  <sheetData>
    <row r="1" spans="1:15" ht="12" x14ac:dyDescent="0.15">
      <c r="A1" s="7" t="s">
        <v>162</v>
      </c>
      <c r="B1" s="7" t="s">
        <v>163</v>
      </c>
      <c r="C1" s="7" t="s">
        <v>164</v>
      </c>
      <c r="D1" s="7" t="s">
        <v>165</v>
      </c>
      <c r="E1" s="7" t="s">
        <v>166</v>
      </c>
      <c r="F1" s="7" t="s">
        <v>167</v>
      </c>
      <c r="G1" s="7" t="s">
        <v>168</v>
      </c>
      <c r="H1" s="7" t="s">
        <v>169</v>
      </c>
      <c r="I1" s="7" t="s">
        <v>170</v>
      </c>
      <c r="J1" s="7" t="s">
        <v>171</v>
      </c>
      <c r="K1" s="7" t="s">
        <v>172</v>
      </c>
      <c r="L1" s="7" t="s">
        <v>173</v>
      </c>
      <c r="M1" s="7" t="s">
        <v>174</v>
      </c>
      <c r="N1" s="7" t="s">
        <v>75</v>
      </c>
      <c r="O1" s="12" t="s">
        <v>175</v>
      </c>
    </row>
    <row r="2" spans="1:15" ht="12" x14ac:dyDescent="0.15">
      <c r="A2" s="119" t="s">
        <v>176</v>
      </c>
      <c r="B2" s="18" t="s">
        <v>177</v>
      </c>
      <c r="C2" s="41" t="s">
        <v>771</v>
      </c>
      <c r="D2" s="41" t="s">
        <v>178</v>
      </c>
      <c r="E2" s="42" t="s">
        <v>179</v>
      </c>
      <c r="F2" s="122" t="s">
        <v>180</v>
      </c>
      <c r="G2" s="18" t="s">
        <v>181</v>
      </c>
      <c r="H2" s="18" t="s">
        <v>182</v>
      </c>
      <c r="I2" s="18" t="s">
        <v>183</v>
      </c>
      <c r="J2" s="18" t="s">
        <v>184</v>
      </c>
      <c r="K2" s="18" t="s">
        <v>185</v>
      </c>
      <c r="L2" s="18" t="s">
        <v>185</v>
      </c>
      <c r="M2" s="18" t="s">
        <v>186</v>
      </c>
      <c r="N2" s="44"/>
      <c r="O2" s="14"/>
    </row>
    <row r="3" spans="1:15" ht="24" x14ac:dyDescent="0.15">
      <c r="A3" s="120"/>
      <c r="B3" s="18" t="s">
        <v>187</v>
      </c>
      <c r="C3" s="41" t="s">
        <v>188</v>
      </c>
      <c r="D3" s="41" t="s">
        <v>189</v>
      </c>
      <c r="E3" s="42" t="s">
        <v>190</v>
      </c>
      <c r="F3" s="124"/>
      <c r="G3" s="18" t="s">
        <v>181</v>
      </c>
      <c r="H3" s="18" t="s">
        <v>182</v>
      </c>
      <c r="I3" s="18" t="s">
        <v>183</v>
      </c>
      <c r="J3" s="18" t="s">
        <v>184</v>
      </c>
      <c r="K3" s="18" t="s">
        <v>185</v>
      </c>
      <c r="L3" s="18" t="s">
        <v>185</v>
      </c>
      <c r="M3" s="18" t="s">
        <v>191</v>
      </c>
      <c r="N3" s="44"/>
      <c r="O3" s="14"/>
    </row>
    <row r="4" spans="1:15" ht="24" x14ac:dyDescent="0.15">
      <c r="A4" s="120"/>
      <c r="B4" s="18" t="s">
        <v>187</v>
      </c>
      <c r="C4" s="41" t="s">
        <v>192</v>
      </c>
      <c r="D4" s="41" t="s">
        <v>193</v>
      </c>
      <c r="E4" s="42" t="s">
        <v>194</v>
      </c>
      <c r="F4" s="123"/>
      <c r="G4" s="18" t="s">
        <v>181</v>
      </c>
      <c r="H4" s="18" t="s">
        <v>182</v>
      </c>
      <c r="I4" s="18" t="s">
        <v>183</v>
      </c>
      <c r="J4" s="18" t="s">
        <v>184</v>
      </c>
      <c r="K4" s="18" t="s">
        <v>185</v>
      </c>
      <c r="L4" s="18" t="s">
        <v>185</v>
      </c>
      <c r="M4" s="18" t="s">
        <v>191</v>
      </c>
      <c r="N4" s="18"/>
      <c r="O4" s="14"/>
    </row>
    <row r="5" spans="1:15" ht="12" x14ac:dyDescent="0.15">
      <c r="A5" s="125" t="s">
        <v>195</v>
      </c>
      <c r="B5" s="18" t="s">
        <v>177</v>
      </c>
      <c r="C5" s="41" t="s">
        <v>196</v>
      </c>
      <c r="D5" s="41" t="s">
        <v>197</v>
      </c>
      <c r="E5" s="42" t="s">
        <v>198</v>
      </c>
      <c r="F5" s="122" t="s">
        <v>199</v>
      </c>
      <c r="G5" s="18" t="s">
        <v>181</v>
      </c>
      <c r="H5" s="18" t="s">
        <v>182</v>
      </c>
      <c r="I5" s="18" t="s">
        <v>183</v>
      </c>
      <c r="J5" s="18" t="s">
        <v>184</v>
      </c>
      <c r="K5" s="18" t="s">
        <v>185</v>
      </c>
      <c r="L5" s="18" t="s">
        <v>185</v>
      </c>
      <c r="M5" s="18" t="s">
        <v>186</v>
      </c>
      <c r="N5" s="44"/>
      <c r="O5" s="14"/>
    </row>
    <row r="6" spans="1:15" ht="24" x14ac:dyDescent="0.15">
      <c r="A6" s="126"/>
      <c r="B6" s="18" t="s">
        <v>187</v>
      </c>
      <c r="C6" s="41" t="s">
        <v>200</v>
      </c>
      <c r="D6" s="41" t="s">
        <v>201</v>
      </c>
      <c r="E6" s="42" t="s">
        <v>202</v>
      </c>
      <c r="F6" s="124"/>
      <c r="G6" s="18" t="s">
        <v>181</v>
      </c>
      <c r="H6" s="18" t="s">
        <v>182</v>
      </c>
      <c r="I6" s="18" t="s">
        <v>183</v>
      </c>
      <c r="J6" s="18" t="s">
        <v>184</v>
      </c>
      <c r="K6" s="18" t="s">
        <v>185</v>
      </c>
      <c r="L6" s="18" t="s">
        <v>185</v>
      </c>
      <c r="M6" s="18" t="s">
        <v>191</v>
      </c>
      <c r="N6" s="44"/>
      <c r="O6" s="14"/>
    </row>
    <row r="7" spans="1:15" ht="24" x14ac:dyDescent="0.15">
      <c r="A7" s="126"/>
      <c r="B7" s="18" t="s">
        <v>187</v>
      </c>
      <c r="C7" s="41" t="s">
        <v>203</v>
      </c>
      <c r="D7" s="41" t="s">
        <v>204</v>
      </c>
      <c r="E7" s="42" t="s">
        <v>205</v>
      </c>
      <c r="F7" s="123"/>
      <c r="G7" s="18" t="s">
        <v>181</v>
      </c>
      <c r="H7" s="18" t="s">
        <v>182</v>
      </c>
      <c r="I7" s="18" t="s">
        <v>183</v>
      </c>
      <c r="J7" s="18" t="s">
        <v>184</v>
      </c>
      <c r="K7" s="18" t="s">
        <v>185</v>
      </c>
      <c r="L7" s="18" t="s">
        <v>185</v>
      </c>
      <c r="M7" s="18" t="s">
        <v>191</v>
      </c>
      <c r="N7" s="61"/>
      <c r="O7" s="14"/>
    </row>
    <row r="8" spans="1:15" ht="12" x14ac:dyDescent="0.15">
      <c r="A8" s="119" t="s">
        <v>206</v>
      </c>
      <c r="B8" s="18" t="s">
        <v>187</v>
      </c>
      <c r="C8" s="41" t="s">
        <v>207</v>
      </c>
      <c r="D8" s="41" t="s">
        <v>208</v>
      </c>
      <c r="E8" s="122" t="s">
        <v>209</v>
      </c>
      <c r="F8" s="122" t="s">
        <v>210</v>
      </c>
      <c r="G8" s="128" t="s">
        <v>181</v>
      </c>
      <c r="H8" s="128" t="s">
        <v>182</v>
      </c>
      <c r="I8" s="128" t="s">
        <v>183</v>
      </c>
      <c r="J8" s="128" t="s">
        <v>184</v>
      </c>
      <c r="K8" s="128" t="s">
        <v>185</v>
      </c>
      <c r="L8" s="128" t="s">
        <v>185</v>
      </c>
      <c r="M8" s="18" t="s">
        <v>191</v>
      </c>
      <c r="N8" s="18"/>
      <c r="O8" s="14"/>
    </row>
    <row r="9" spans="1:15" ht="12" x14ac:dyDescent="0.15">
      <c r="A9" s="120"/>
      <c r="B9" s="18" t="s">
        <v>211</v>
      </c>
      <c r="C9" s="41" t="s">
        <v>212</v>
      </c>
      <c r="D9" s="41" t="s">
        <v>213</v>
      </c>
      <c r="E9" s="123"/>
      <c r="F9" s="124"/>
      <c r="G9" s="129"/>
      <c r="H9" s="129"/>
      <c r="I9" s="129"/>
      <c r="J9" s="129"/>
      <c r="K9" s="129"/>
      <c r="L9" s="129"/>
      <c r="M9" s="18" t="s">
        <v>191</v>
      </c>
      <c r="N9" s="18"/>
      <c r="O9" s="14"/>
    </row>
    <row r="10" spans="1:15" s="53" customFormat="1" ht="36" x14ac:dyDescent="0.15">
      <c r="A10" s="120"/>
      <c r="B10" s="11" t="s">
        <v>187</v>
      </c>
      <c r="C10" s="16" t="s">
        <v>214</v>
      </c>
      <c r="D10" s="16" t="s">
        <v>215</v>
      </c>
      <c r="E10" s="56" t="s">
        <v>216</v>
      </c>
      <c r="F10" s="124"/>
      <c r="G10" s="57" t="s">
        <v>181</v>
      </c>
      <c r="H10" s="57" t="s">
        <v>182</v>
      </c>
      <c r="I10" s="57" t="s">
        <v>183</v>
      </c>
      <c r="J10" s="57" t="s">
        <v>184</v>
      </c>
      <c r="K10" s="57" t="s">
        <v>185</v>
      </c>
      <c r="L10" s="57" t="s">
        <v>185</v>
      </c>
      <c r="M10" s="11" t="s">
        <v>191</v>
      </c>
      <c r="N10" s="11"/>
      <c r="O10" s="14"/>
    </row>
    <row r="11" spans="1:15" s="53" customFormat="1" ht="24" x14ac:dyDescent="0.15">
      <c r="A11" s="120"/>
      <c r="B11" s="11" t="s">
        <v>187</v>
      </c>
      <c r="C11" s="16" t="s">
        <v>217</v>
      </c>
      <c r="D11" s="16" t="s">
        <v>218</v>
      </c>
      <c r="E11" s="16" t="s">
        <v>219</v>
      </c>
      <c r="F11" s="124"/>
      <c r="G11" s="57" t="s">
        <v>181</v>
      </c>
      <c r="H11" s="57" t="s">
        <v>182</v>
      </c>
      <c r="I11" s="57" t="s">
        <v>183</v>
      </c>
      <c r="J11" s="57" t="s">
        <v>184</v>
      </c>
      <c r="K11" s="57" t="s">
        <v>185</v>
      </c>
      <c r="L11" s="57" t="s">
        <v>185</v>
      </c>
      <c r="M11" s="11" t="s">
        <v>191</v>
      </c>
      <c r="N11" s="11"/>
      <c r="O11" s="14"/>
    </row>
    <row r="12" spans="1:15" s="53" customFormat="1" ht="36" x14ac:dyDescent="0.15">
      <c r="A12" s="120"/>
      <c r="B12" s="11" t="s">
        <v>187</v>
      </c>
      <c r="C12" s="16" t="s">
        <v>220</v>
      </c>
      <c r="D12" s="16" t="s">
        <v>221</v>
      </c>
      <c r="E12" s="16" t="s">
        <v>222</v>
      </c>
      <c r="F12" s="124"/>
      <c r="G12" s="57" t="s">
        <v>181</v>
      </c>
      <c r="H12" s="57" t="s">
        <v>182</v>
      </c>
      <c r="I12" s="57" t="s">
        <v>183</v>
      </c>
      <c r="J12" s="57" t="s">
        <v>184</v>
      </c>
      <c r="K12" s="57" t="s">
        <v>185</v>
      </c>
      <c r="L12" s="57" t="s">
        <v>185</v>
      </c>
      <c r="M12" s="11" t="s">
        <v>191</v>
      </c>
      <c r="N12" s="11"/>
      <c r="O12" s="14"/>
    </row>
    <row r="13" spans="1:15" s="53" customFormat="1" ht="24" x14ac:dyDescent="0.15">
      <c r="A13" s="120"/>
      <c r="B13" s="11" t="s">
        <v>187</v>
      </c>
      <c r="C13" s="16" t="s">
        <v>223</v>
      </c>
      <c r="D13" s="16" t="s">
        <v>224</v>
      </c>
      <c r="E13" s="16" t="s">
        <v>225</v>
      </c>
      <c r="F13" s="124"/>
      <c r="G13" s="57" t="s">
        <v>181</v>
      </c>
      <c r="H13" s="57" t="s">
        <v>182</v>
      </c>
      <c r="I13" s="57" t="s">
        <v>183</v>
      </c>
      <c r="J13" s="57" t="s">
        <v>184</v>
      </c>
      <c r="K13" s="57" t="s">
        <v>185</v>
      </c>
      <c r="L13" s="57" t="s">
        <v>185</v>
      </c>
      <c r="M13" s="11" t="s">
        <v>191</v>
      </c>
      <c r="N13" s="11"/>
      <c r="O13" s="14"/>
    </row>
    <row r="14" spans="1:15" s="53" customFormat="1" ht="24" x14ac:dyDescent="0.15">
      <c r="A14" s="120"/>
      <c r="B14" s="11" t="s">
        <v>187</v>
      </c>
      <c r="C14" s="16" t="s">
        <v>226</v>
      </c>
      <c r="D14" s="16" t="s">
        <v>227</v>
      </c>
      <c r="E14" s="16" t="s">
        <v>228</v>
      </c>
      <c r="F14" s="124"/>
      <c r="G14" s="57" t="s">
        <v>181</v>
      </c>
      <c r="H14" s="57" t="s">
        <v>182</v>
      </c>
      <c r="I14" s="57" t="s">
        <v>183</v>
      </c>
      <c r="J14" s="57" t="s">
        <v>184</v>
      </c>
      <c r="K14" s="57" t="s">
        <v>185</v>
      </c>
      <c r="L14" s="57" t="s">
        <v>185</v>
      </c>
      <c r="M14" s="11" t="s">
        <v>191</v>
      </c>
      <c r="N14" s="11"/>
      <c r="O14" s="14"/>
    </row>
    <row r="15" spans="1:15" s="53" customFormat="1" ht="24" x14ac:dyDescent="0.15">
      <c r="A15" s="120"/>
      <c r="B15" s="11" t="s">
        <v>187</v>
      </c>
      <c r="C15" s="16" t="s">
        <v>229</v>
      </c>
      <c r="D15" s="16" t="s">
        <v>230</v>
      </c>
      <c r="E15" s="16" t="s">
        <v>231</v>
      </c>
      <c r="F15" s="124"/>
      <c r="G15" s="57" t="s">
        <v>181</v>
      </c>
      <c r="H15" s="57" t="s">
        <v>182</v>
      </c>
      <c r="I15" s="57" t="s">
        <v>183</v>
      </c>
      <c r="J15" s="57" t="s">
        <v>184</v>
      </c>
      <c r="K15" s="57" t="s">
        <v>185</v>
      </c>
      <c r="L15" s="57" t="s">
        <v>185</v>
      </c>
      <c r="M15" s="11" t="s">
        <v>191</v>
      </c>
      <c r="N15" s="11"/>
      <c r="O15" s="14"/>
    </row>
    <row r="16" spans="1:15" s="53" customFormat="1" ht="24" x14ac:dyDescent="0.15">
      <c r="A16" s="120"/>
      <c r="B16" s="11" t="s">
        <v>187</v>
      </c>
      <c r="C16" s="16" t="s">
        <v>232</v>
      </c>
      <c r="D16" s="16" t="s">
        <v>233</v>
      </c>
      <c r="E16" s="16" t="s">
        <v>234</v>
      </c>
      <c r="F16" s="124"/>
      <c r="G16" s="57" t="s">
        <v>181</v>
      </c>
      <c r="H16" s="57" t="s">
        <v>182</v>
      </c>
      <c r="I16" s="57" t="s">
        <v>183</v>
      </c>
      <c r="J16" s="57" t="s">
        <v>184</v>
      </c>
      <c r="K16" s="57" t="s">
        <v>185</v>
      </c>
      <c r="L16" s="57" t="s">
        <v>185</v>
      </c>
      <c r="M16" s="11" t="s">
        <v>191</v>
      </c>
      <c r="N16" s="11"/>
      <c r="O16" s="14"/>
    </row>
    <row r="17" spans="1:15" s="53" customFormat="1" ht="48" x14ac:dyDescent="0.15">
      <c r="A17" s="120"/>
      <c r="B17" s="11" t="s">
        <v>187</v>
      </c>
      <c r="C17" s="16" t="s">
        <v>235</v>
      </c>
      <c r="D17" s="16" t="s">
        <v>236</v>
      </c>
      <c r="E17" s="58" t="s">
        <v>237</v>
      </c>
      <c r="F17" s="124"/>
      <c r="G17" s="57" t="s">
        <v>181</v>
      </c>
      <c r="H17" s="57" t="s">
        <v>182</v>
      </c>
      <c r="I17" s="57" t="s">
        <v>183</v>
      </c>
      <c r="J17" s="57" t="s">
        <v>184</v>
      </c>
      <c r="K17" s="57" t="s">
        <v>185</v>
      </c>
      <c r="L17" s="57" t="s">
        <v>185</v>
      </c>
      <c r="M17" s="11"/>
      <c r="N17" s="11"/>
      <c r="O17" s="14"/>
    </row>
    <row r="18" spans="1:15" ht="36" x14ac:dyDescent="0.15">
      <c r="A18" s="120"/>
      <c r="B18" s="18" t="s">
        <v>187</v>
      </c>
      <c r="C18" s="41" t="s">
        <v>238</v>
      </c>
      <c r="D18" s="41" t="s">
        <v>239</v>
      </c>
      <c r="E18" s="54" t="s">
        <v>240</v>
      </c>
      <c r="F18" s="124"/>
      <c r="G18" s="55" t="s">
        <v>181</v>
      </c>
      <c r="H18" s="55" t="s">
        <v>182</v>
      </c>
      <c r="I18" s="55" t="s">
        <v>183</v>
      </c>
      <c r="J18" s="55" t="s">
        <v>184</v>
      </c>
      <c r="K18" s="55" t="s">
        <v>185</v>
      </c>
      <c r="L18" s="55" t="s">
        <v>185</v>
      </c>
      <c r="M18" s="18" t="s">
        <v>191</v>
      </c>
      <c r="N18" s="18"/>
      <c r="O18" s="14"/>
    </row>
    <row r="19" spans="1:15" s="53" customFormat="1" ht="36" x14ac:dyDescent="0.15">
      <c r="A19" s="120"/>
      <c r="B19" s="11" t="s">
        <v>187</v>
      </c>
      <c r="C19" s="16" t="s">
        <v>241</v>
      </c>
      <c r="D19" s="16" t="s">
        <v>242</v>
      </c>
      <c r="E19" s="56" t="s">
        <v>216</v>
      </c>
      <c r="F19" s="124"/>
      <c r="G19" s="57" t="s">
        <v>181</v>
      </c>
      <c r="H19" s="57" t="s">
        <v>182</v>
      </c>
      <c r="I19" s="57" t="s">
        <v>183</v>
      </c>
      <c r="J19" s="57" t="s">
        <v>184</v>
      </c>
      <c r="K19" s="57" t="s">
        <v>185</v>
      </c>
      <c r="L19" s="57" t="s">
        <v>185</v>
      </c>
      <c r="M19" s="11" t="s">
        <v>191</v>
      </c>
      <c r="N19" s="11"/>
      <c r="O19" s="14"/>
    </row>
    <row r="20" spans="1:15" s="53" customFormat="1" ht="24" x14ac:dyDescent="0.15">
      <c r="A20" s="120"/>
      <c r="B20" s="11" t="s">
        <v>187</v>
      </c>
      <c r="C20" s="16" t="s">
        <v>243</v>
      </c>
      <c r="D20" s="16" t="s">
        <v>244</v>
      </c>
      <c r="E20" s="16" t="s">
        <v>219</v>
      </c>
      <c r="F20" s="124"/>
      <c r="G20" s="57" t="s">
        <v>181</v>
      </c>
      <c r="H20" s="57" t="s">
        <v>182</v>
      </c>
      <c r="I20" s="57" t="s">
        <v>183</v>
      </c>
      <c r="J20" s="57" t="s">
        <v>184</v>
      </c>
      <c r="K20" s="57" t="s">
        <v>185</v>
      </c>
      <c r="L20" s="57" t="s">
        <v>185</v>
      </c>
      <c r="M20" s="11" t="s">
        <v>191</v>
      </c>
      <c r="N20" s="11"/>
      <c r="O20" s="14"/>
    </row>
    <row r="21" spans="1:15" s="53" customFormat="1" ht="36" x14ac:dyDescent="0.15">
      <c r="A21" s="120"/>
      <c r="B21" s="11" t="s">
        <v>187</v>
      </c>
      <c r="C21" s="16" t="s">
        <v>245</v>
      </c>
      <c r="D21" s="16" t="s">
        <v>246</v>
      </c>
      <c r="E21" s="16" t="s">
        <v>222</v>
      </c>
      <c r="F21" s="124"/>
      <c r="G21" s="57" t="s">
        <v>181</v>
      </c>
      <c r="H21" s="57" t="s">
        <v>182</v>
      </c>
      <c r="I21" s="57" t="s">
        <v>183</v>
      </c>
      <c r="J21" s="57" t="s">
        <v>184</v>
      </c>
      <c r="K21" s="57" t="s">
        <v>185</v>
      </c>
      <c r="L21" s="57" t="s">
        <v>185</v>
      </c>
      <c r="M21" s="11" t="s">
        <v>191</v>
      </c>
      <c r="N21" s="11"/>
      <c r="O21" s="14"/>
    </row>
    <row r="22" spans="1:15" s="53" customFormat="1" ht="24" x14ac:dyDescent="0.15">
      <c r="A22" s="120"/>
      <c r="B22" s="11" t="s">
        <v>187</v>
      </c>
      <c r="C22" s="16" t="s">
        <v>247</v>
      </c>
      <c r="D22" s="16" t="s">
        <v>248</v>
      </c>
      <c r="E22" s="16" t="s">
        <v>225</v>
      </c>
      <c r="F22" s="124"/>
      <c r="G22" s="57" t="s">
        <v>181</v>
      </c>
      <c r="H22" s="57" t="s">
        <v>182</v>
      </c>
      <c r="I22" s="57" t="s">
        <v>183</v>
      </c>
      <c r="J22" s="57" t="s">
        <v>184</v>
      </c>
      <c r="K22" s="57" t="s">
        <v>185</v>
      </c>
      <c r="L22" s="57" t="s">
        <v>185</v>
      </c>
      <c r="M22" s="11" t="s">
        <v>191</v>
      </c>
      <c r="N22" s="11"/>
      <c r="O22" s="14"/>
    </row>
    <row r="23" spans="1:15" s="53" customFormat="1" ht="24" x14ac:dyDescent="0.15">
      <c r="A23" s="120"/>
      <c r="B23" s="11" t="s">
        <v>187</v>
      </c>
      <c r="C23" s="16" t="s">
        <v>249</v>
      </c>
      <c r="D23" s="16" t="s">
        <v>250</v>
      </c>
      <c r="E23" s="16" t="s">
        <v>228</v>
      </c>
      <c r="F23" s="124"/>
      <c r="G23" s="57" t="s">
        <v>181</v>
      </c>
      <c r="H23" s="57" t="s">
        <v>182</v>
      </c>
      <c r="I23" s="57" t="s">
        <v>183</v>
      </c>
      <c r="J23" s="57" t="s">
        <v>184</v>
      </c>
      <c r="K23" s="57" t="s">
        <v>185</v>
      </c>
      <c r="L23" s="57" t="s">
        <v>185</v>
      </c>
      <c r="M23" s="11" t="s">
        <v>191</v>
      </c>
      <c r="N23" s="11"/>
      <c r="O23" s="14"/>
    </row>
    <row r="24" spans="1:15" s="53" customFormat="1" ht="24" x14ac:dyDescent="0.15">
      <c r="A24" s="120"/>
      <c r="B24" s="11" t="s">
        <v>187</v>
      </c>
      <c r="C24" s="16" t="s">
        <v>251</v>
      </c>
      <c r="D24" s="16" t="s">
        <v>252</v>
      </c>
      <c r="E24" s="16" t="s">
        <v>231</v>
      </c>
      <c r="F24" s="124"/>
      <c r="G24" s="57" t="s">
        <v>181</v>
      </c>
      <c r="H24" s="57" t="s">
        <v>182</v>
      </c>
      <c r="I24" s="57" t="s">
        <v>183</v>
      </c>
      <c r="J24" s="57" t="s">
        <v>184</v>
      </c>
      <c r="K24" s="57" t="s">
        <v>185</v>
      </c>
      <c r="L24" s="57" t="s">
        <v>185</v>
      </c>
      <c r="M24" s="11" t="s">
        <v>191</v>
      </c>
      <c r="N24" s="11"/>
      <c r="O24" s="14"/>
    </row>
    <row r="25" spans="1:15" s="53" customFormat="1" ht="24" x14ac:dyDescent="0.15">
      <c r="A25" s="120"/>
      <c r="B25" s="11" t="s">
        <v>187</v>
      </c>
      <c r="C25" s="16" t="s">
        <v>253</v>
      </c>
      <c r="D25" s="16" t="s">
        <v>254</v>
      </c>
      <c r="E25" s="16" t="s">
        <v>234</v>
      </c>
      <c r="F25" s="124"/>
      <c r="G25" s="57" t="s">
        <v>181</v>
      </c>
      <c r="H25" s="57" t="s">
        <v>182</v>
      </c>
      <c r="I25" s="57" t="s">
        <v>183</v>
      </c>
      <c r="J25" s="57" t="s">
        <v>184</v>
      </c>
      <c r="K25" s="57" t="s">
        <v>185</v>
      </c>
      <c r="L25" s="57" t="s">
        <v>185</v>
      </c>
      <c r="M25" s="11" t="s">
        <v>191</v>
      </c>
      <c r="N25" s="11"/>
      <c r="O25" s="14"/>
    </row>
    <row r="26" spans="1:15" ht="36" x14ac:dyDescent="0.15">
      <c r="A26" s="120"/>
      <c r="B26" s="18" t="s">
        <v>187</v>
      </c>
      <c r="C26" s="41" t="s">
        <v>255</v>
      </c>
      <c r="D26" s="41" t="s">
        <v>256</v>
      </c>
      <c r="E26" s="54" t="s">
        <v>257</v>
      </c>
      <c r="F26" s="124"/>
      <c r="G26" s="55" t="s">
        <v>181</v>
      </c>
      <c r="H26" s="55" t="s">
        <v>182</v>
      </c>
      <c r="I26" s="55" t="s">
        <v>183</v>
      </c>
      <c r="J26" s="55" t="s">
        <v>184</v>
      </c>
      <c r="K26" s="55" t="s">
        <v>185</v>
      </c>
      <c r="L26" s="55" t="s">
        <v>185</v>
      </c>
      <c r="M26" s="18" t="s">
        <v>191</v>
      </c>
      <c r="N26" s="62"/>
      <c r="O26" s="14"/>
    </row>
    <row r="27" spans="1:15" s="53" customFormat="1" ht="36" x14ac:dyDescent="0.15">
      <c r="A27" s="120"/>
      <c r="B27" s="11" t="s">
        <v>187</v>
      </c>
      <c r="C27" s="16" t="s">
        <v>258</v>
      </c>
      <c r="D27" s="16" t="s">
        <v>259</v>
      </c>
      <c r="E27" s="56" t="s">
        <v>216</v>
      </c>
      <c r="F27" s="124"/>
      <c r="G27" s="57" t="s">
        <v>181</v>
      </c>
      <c r="H27" s="57" t="s">
        <v>182</v>
      </c>
      <c r="I27" s="57" t="s">
        <v>183</v>
      </c>
      <c r="J27" s="57" t="s">
        <v>184</v>
      </c>
      <c r="K27" s="57" t="s">
        <v>185</v>
      </c>
      <c r="L27" s="57" t="s">
        <v>185</v>
      </c>
      <c r="M27" s="11" t="s">
        <v>191</v>
      </c>
      <c r="N27" s="11"/>
      <c r="O27" s="14"/>
    </row>
    <row r="28" spans="1:15" s="53" customFormat="1" ht="24" x14ac:dyDescent="0.15">
      <c r="A28" s="120"/>
      <c r="B28" s="11" t="s">
        <v>187</v>
      </c>
      <c r="C28" s="16" t="s">
        <v>260</v>
      </c>
      <c r="D28" s="16" t="s">
        <v>261</v>
      </c>
      <c r="E28" s="16" t="s">
        <v>219</v>
      </c>
      <c r="F28" s="124"/>
      <c r="G28" s="57" t="s">
        <v>181</v>
      </c>
      <c r="H28" s="57" t="s">
        <v>182</v>
      </c>
      <c r="I28" s="57" t="s">
        <v>183</v>
      </c>
      <c r="J28" s="57" t="s">
        <v>184</v>
      </c>
      <c r="K28" s="57" t="s">
        <v>185</v>
      </c>
      <c r="L28" s="57" t="s">
        <v>185</v>
      </c>
      <c r="M28" s="11" t="s">
        <v>191</v>
      </c>
      <c r="N28" s="11"/>
      <c r="O28" s="14"/>
    </row>
    <row r="29" spans="1:15" s="53" customFormat="1" ht="36" x14ac:dyDescent="0.15">
      <c r="A29" s="120"/>
      <c r="B29" s="11" t="s">
        <v>187</v>
      </c>
      <c r="C29" s="16" t="s">
        <v>262</v>
      </c>
      <c r="D29" s="16" t="s">
        <v>263</v>
      </c>
      <c r="E29" s="16" t="s">
        <v>222</v>
      </c>
      <c r="F29" s="124"/>
      <c r="G29" s="57" t="s">
        <v>181</v>
      </c>
      <c r="H29" s="57" t="s">
        <v>182</v>
      </c>
      <c r="I29" s="57" t="s">
        <v>183</v>
      </c>
      <c r="J29" s="57" t="s">
        <v>184</v>
      </c>
      <c r="K29" s="57" t="s">
        <v>185</v>
      </c>
      <c r="L29" s="57" t="s">
        <v>185</v>
      </c>
      <c r="M29" s="11" t="s">
        <v>191</v>
      </c>
      <c r="N29" s="11"/>
      <c r="O29" s="14"/>
    </row>
    <row r="30" spans="1:15" s="53" customFormat="1" ht="24" x14ac:dyDescent="0.15">
      <c r="A30" s="120"/>
      <c r="B30" s="11" t="s">
        <v>187</v>
      </c>
      <c r="C30" s="16" t="s">
        <v>264</v>
      </c>
      <c r="D30" s="16" t="s">
        <v>265</v>
      </c>
      <c r="E30" s="16" t="s">
        <v>225</v>
      </c>
      <c r="F30" s="124"/>
      <c r="G30" s="57" t="s">
        <v>181</v>
      </c>
      <c r="H30" s="57" t="s">
        <v>182</v>
      </c>
      <c r="I30" s="57" t="s">
        <v>183</v>
      </c>
      <c r="J30" s="57" t="s">
        <v>184</v>
      </c>
      <c r="K30" s="57" t="s">
        <v>185</v>
      </c>
      <c r="L30" s="57" t="s">
        <v>185</v>
      </c>
      <c r="M30" s="11" t="s">
        <v>191</v>
      </c>
      <c r="N30" s="11"/>
      <c r="O30" s="14"/>
    </row>
    <row r="31" spans="1:15" s="53" customFormat="1" ht="24" x14ac:dyDescent="0.15">
      <c r="A31" s="120"/>
      <c r="B31" s="11" t="s">
        <v>187</v>
      </c>
      <c r="C31" s="16" t="s">
        <v>266</v>
      </c>
      <c r="D31" s="16" t="s">
        <v>267</v>
      </c>
      <c r="E31" s="16" t="s">
        <v>231</v>
      </c>
      <c r="F31" s="124"/>
      <c r="G31" s="57" t="s">
        <v>181</v>
      </c>
      <c r="H31" s="57" t="s">
        <v>182</v>
      </c>
      <c r="I31" s="57" t="s">
        <v>183</v>
      </c>
      <c r="J31" s="57" t="s">
        <v>184</v>
      </c>
      <c r="K31" s="57" t="s">
        <v>185</v>
      </c>
      <c r="L31" s="57" t="s">
        <v>185</v>
      </c>
      <c r="M31" s="11" t="s">
        <v>191</v>
      </c>
      <c r="N31" s="11"/>
      <c r="O31" s="14"/>
    </row>
    <row r="32" spans="1:15" s="53" customFormat="1" ht="24" x14ac:dyDescent="0.15">
      <c r="A32" s="120"/>
      <c r="B32" s="11" t="s">
        <v>187</v>
      </c>
      <c r="C32" s="16" t="s">
        <v>268</v>
      </c>
      <c r="D32" s="16" t="s">
        <v>269</v>
      </c>
      <c r="E32" s="16" t="s">
        <v>234</v>
      </c>
      <c r="F32" s="124"/>
      <c r="G32" s="57" t="s">
        <v>181</v>
      </c>
      <c r="H32" s="57" t="s">
        <v>182</v>
      </c>
      <c r="I32" s="57" t="s">
        <v>183</v>
      </c>
      <c r="J32" s="57" t="s">
        <v>184</v>
      </c>
      <c r="K32" s="57" t="s">
        <v>185</v>
      </c>
      <c r="L32" s="57" t="s">
        <v>185</v>
      </c>
      <c r="M32" s="11" t="s">
        <v>191</v>
      </c>
      <c r="N32" s="11"/>
      <c r="O32" s="14"/>
    </row>
    <row r="33" spans="1:15" ht="12" x14ac:dyDescent="0.15">
      <c r="A33" s="119" t="s">
        <v>270</v>
      </c>
      <c r="B33" s="18" t="s">
        <v>177</v>
      </c>
      <c r="C33" s="41" t="s">
        <v>271</v>
      </c>
      <c r="D33" s="41" t="s">
        <v>272</v>
      </c>
      <c r="E33" s="42" t="s">
        <v>273</v>
      </c>
      <c r="F33" s="122" t="s">
        <v>274</v>
      </c>
      <c r="G33" s="18" t="s">
        <v>181</v>
      </c>
      <c r="H33" s="18" t="s">
        <v>182</v>
      </c>
      <c r="I33" s="18" t="s">
        <v>183</v>
      </c>
      <c r="J33" s="18" t="s">
        <v>184</v>
      </c>
      <c r="K33" s="18" t="s">
        <v>185</v>
      </c>
      <c r="L33" s="18" t="s">
        <v>185</v>
      </c>
      <c r="M33" s="18" t="s">
        <v>186</v>
      </c>
      <c r="N33" s="18"/>
      <c r="O33" s="14"/>
    </row>
    <row r="34" spans="1:15" ht="24" x14ac:dyDescent="0.15">
      <c r="A34" s="120"/>
      <c r="B34" s="18" t="s">
        <v>187</v>
      </c>
      <c r="C34" s="41" t="s">
        <v>275</v>
      </c>
      <c r="D34" s="41" t="s">
        <v>276</v>
      </c>
      <c r="E34" s="42" t="s">
        <v>277</v>
      </c>
      <c r="F34" s="124"/>
      <c r="G34" s="18" t="s">
        <v>181</v>
      </c>
      <c r="H34" s="18" t="s">
        <v>182</v>
      </c>
      <c r="I34" s="18" t="s">
        <v>183</v>
      </c>
      <c r="J34" s="18" t="s">
        <v>184</v>
      </c>
      <c r="K34" s="18" t="s">
        <v>185</v>
      </c>
      <c r="L34" s="18" t="s">
        <v>185</v>
      </c>
      <c r="M34" s="18" t="s">
        <v>191</v>
      </c>
      <c r="N34" s="18"/>
      <c r="O34" s="14"/>
    </row>
    <row r="35" spans="1:15" ht="24" x14ac:dyDescent="0.15">
      <c r="A35" s="127"/>
      <c r="B35" s="18" t="s">
        <v>187</v>
      </c>
      <c r="C35" s="41" t="s">
        <v>278</v>
      </c>
      <c r="D35" s="41" t="s">
        <v>279</v>
      </c>
      <c r="E35" s="42" t="s">
        <v>280</v>
      </c>
      <c r="F35" s="123"/>
      <c r="G35" s="18" t="s">
        <v>181</v>
      </c>
      <c r="H35" s="18" t="s">
        <v>182</v>
      </c>
      <c r="I35" s="18" t="s">
        <v>183</v>
      </c>
      <c r="J35" s="18" t="s">
        <v>184</v>
      </c>
      <c r="K35" s="18" t="s">
        <v>185</v>
      </c>
      <c r="L35" s="18" t="s">
        <v>185</v>
      </c>
      <c r="M35" s="18" t="s">
        <v>191</v>
      </c>
      <c r="N35" s="18"/>
      <c r="O35" s="14"/>
    </row>
    <row r="36" spans="1:15" ht="12" x14ac:dyDescent="0.15">
      <c r="A36" s="119" t="s">
        <v>281</v>
      </c>
      <c r="B36" s="18" t="s">
        <v>177</v>
      </c>
      <c r="C36" s="41" t="s">
        <v>282</v>
      </c>
      <c r="D36" s="41" t="s">
        <v>283</v>
      </c>
      <c r="E36" s="42" t="s">
        <v>284</v>
      </c>
      <c r="F36" s="122" t="s">
        <v>285</v>
      </c>
      <c r="G36" s="18" t="s">
        <v>181</v>
      </c>
      <c r="H36" s="18" t="s">
        <v>182</v>
      </c>
      <c r="I36" s="18" t="s">
        <v>183</v>
      </c>
      <c r="J36" s="18" t="s">
        <v>184</v>
      </c>
      <c r="K36" s="18" t="s">
        <v>185</v>
      </c>
      <c r="L36" s="18" t="s">
        <v>185</v>
      </c>
      <c r="M36" s="18" t="s">
        <v>186</v>
      </c>
      <c r="N36" s="18"/>
      <c r="O36" s="14"/>
    </row>
    <row r="37" spans="1:15" ht="24" x14ac:dyDescent="0.15">
      <c r="A37" s="120"/>
      <c r="B37" s="18" t="s">
        <v>187</v>
      </c>
      <c r="C37" s="41" t="s">
        <v>286</v>
      </c>
      <c r="D37" s="41" t="s">
        <v>287</v>
      </c>
      <c r="E37" s="42" t="s">
        <v>288</v>
      </c>
      <c r="F37" s="124"/>
      <c r="G37" s="18" t="s">
        <v>181</v>
      </c>
      <c r="H37" s="18" t="s">
        <v>182</v>
      </c>
      <c r="I37" s="18" t="s">
        <v>183</v>
      </c>
      <c r="J37" s="18" t="s">
        <v>184</v>
      </c>
      <c r="K37" s="18" t="s">
        <v>185</v>
      </c>
      <c r="L37" s="18" t="s">
        <v>185</v>
      </c>
      <c r="M37" s="18" t="s">
        <v>191</v>
      </c>
      <c r="N37" s="62"/>
      <c r="O37" s="14"/>
    </row>
    <row r="38" spans="1:15" ht="24" x14ac:dyDescent="0.15">
      <c r="A38" s="127"/>
      <c r="B38" s="18" t="s">
        <v>187</v>
      </c>
      <c r="C38" s="41" t="s">
        <v>289</v>
      </c>
      <c r="D38" s="41" t="s">
        <v>290</v>
      </c>
      <c r="E38" s="42" t="s">
        <v>291</v>
      </c>
      <c r="F38" s="123"/>
      <c r="G38" s="18" t="s">
        <v>181</v>
      </c>
      <c r="H38" s="18" t="s">
        <v>182</v>
      </c>
      <c r="I38" s="18" t="s">
        <v>183</v>
      </c>
      <c r="J38" s="18" t="s">
        <v>184</v>
      </c>
      <c r="K38" s="18" t="s">
        <v>185</v>
      </c>
      <c r="L38" s="18" t="s">
        <v>185</v>
      </c>
      <c r="M38" s="18" t="s">
        <v>191</v>
      </c>
      <c r="N38" s="61"/>
      <c r="O38" s="14"/>
    </row>
    <row r="39" spans="1:15" ht="12" x14ac:dyDescent="0.15">
      <c r="A39" s="119" t="s">
        <v>292</v>
      </c>
      <c r="B39" s="18" t="s">
        <v>187</v>
      </c>
      <c r="C39" s="41" t="s">
        <v>293</v>
      </c>
      <c r="D39" s="41" t="s">
        <v>294</v>
      </c>
      <c r="E39" s="122" t="s">
        <v>295</v>
      </c>
      <c r="F39" s="122" t="s">
        <v>296</v>
      </c>
      <c r="G39" s="18" t="s">
        <v>181</v>
      </c>
      <c r="H39" s="18" t="s">
        <v>182</v>
      </c>
      <c r="I39" s="18" t="s">
        <v>183</v>
      </c>
      <c r="J39" s="18" t="s">
        <v>184</v>
      </c>
      <c r="K39" s="18" t="s">
        <v>185</v>
      </c>
      <c r="L39" s="18" t="s">
        <v>185</v>
      </c>
      <c r="M39" s="18" t="s">
        <v>191</v>
      </c>
      <c r="N39" s="62"/>
      <c r="O39" s="14"/>
    </row>
    <row r="40" spans="1:15" ht="24" x14ac:dyDescent="0.15">
      <c r="A40" s="120"/>
      <c r="B40" s="18" t="s">
        <v>211</v>
      </c>
      <c r="C40" s="41" t="s">
        <v>297</v>
      </c>
      <c r="D40" s="41" t="s">
        <v>298</v>
      </c>
      <c r="E40" s="123"/>
      <c r="F40" s="124"/>
      <c r="G40" s="18" t="s">
        <v>181</v>
      </c>
      <c r="H40" s="18" t="s">
        <v>182</v>
      </c>
      <c r="I40" s="18" t="s">
        <v>183</v>
      </c>
      <c r="J40" s="18" t="s">
        <v>184</v>
      </c>
      <c r="K40" s="18" t="s">
        <v>185</v>
      </c>
      <c r="L40" s="18" t="s">
        <v>185</v>
      </c>
      <c r="M40" s="18" t="s">
        <v>191</v>
      </c>
      <c r="N40" s="62"/>
      <c r="O40" s="14"/>
    </row>
    <row r="41" spans="1:15" ht="36" x14ac:dyDescent="0.15">
      <c r="A41" s="120"/>
      <c r="B41" s="18" t="s">
        <v>187</v>
      </c>
      <c r="C41" s="41" t="s">
        <v>299</v>
      </c>
      <c r="D41" s="41" t="s">
        <v>300</v>
      </c>
      <c r="E41" s="54" t="s">
        <v>301</v>
      </c>
      <c r="F41" s="124"/>
      <c r="G41" s="18" t="s">
        <v>181</v>
      </c>
      <c r="H41" s="18" t="s">
        <v>182</v>
      </c>
      <c r="I41" s="18" t="s">
        <v>183</v>
      </c>
      <c r="J41" s="18" t="s">
        <v>184</v>
      </c>
      <c r="K41" s="18" t="s">
        <v>185</v>
      </c>
      <c r="L41" s="18" t="s">
        <v>185</v>
      </c>
      <c r="M41" s="18" t="s">
        <v>191</v>
      </c>
      <c r="N41" s="62"/>
      <c r="O41" s="14"/>
    </row>
    <row r="42" spans="1:15" ht="48" x14ac:dyDescent="0.15">
      <c r="A42" s="120"/>
      <c r="B42" s="18" t="s">
        <v>187</v>
      </c>
      <c r="C42" s="41" t="s">
        <v>302</v>
      </c>
      <c r="D42" s="41" t="s">
        <v>303</v>
      </c>
      <c r="E42" s="54" t="s">
        <v>304</v>
      </c>
      <c r="F42" s="124"/>
      <c r="G42" s="18" t="s">
        <v>181</v>
      </c>
      <c r="H42" s="18" t="s">
        <v>182</v>
      </c>
      <c r="I42" s="18" t="s">
        <v>183</v>
      </c>
      <c r="J42" s="18" t="s">
        <v>184</v>
      </c>
      <c r="K42" s="18" t="s">
        <v>185</v>
      </c>
      <c r="L42" s="18" t="s">
        <v>185</v>
      </c>
      <c r="M42" s="18" t="s">
        <v>191</v>
      </c>
      <c r="N42" s="62"/>
      <c r="O42" s="14"/>
    </row>
    <row r="43" spans="1:15" ht="48" x14ac:dyDescent="0.15">
      <c r="A43" s="18" t="s">
        <v>305</v>
      </c>
      <c r="B43" s="18" t="s">
        <v>187</v>
      </c>
      <c r="C43" s="41" t="s">
        <v>306</v>
      </c>
      <c r="D43" s="41" t="s">
        <v>307</v>
      </c>
      <c r="E43" s="42" t="s">
        <v>308</v>
      </c>
      <c r="F43" s="41" t="s">
        <v>309</v>
      </c>
      <c r="G43" s="18" t="s">
        <v>310</v>
      </c>
      <c r="H43" s="52" t="s">
        <v>311</v>
      </c>
      <c r="I43" s="52" t="s">
        <v>312</v>
      </c>
      <c r="J43" s="18" t="s">
        <v>184</v>
      </c>
      <c r="K43" s="18" t="s">
        <v>185</v>
      </c>
      <c r="L43" s="18" t="s">
        <v>185</v>
      </c>
      <c r="M43" s="18" t="s">
        <v>186</v>
      </c>
      <c r="N43" s="20" t="s">
        <v>313</v>
      </c>
      <c r="O43" s="14"/>
    </row>
    <row r="44" spans="1:15" ht="48" x14ac:dyDescent="0.15">
      <c r="A44" s="121" t="s">
        <v>314</v>
      </c>
      <c r="B44" s="59" t="s">
        <v>177</v>
      </c>
      <c r="C44" s="16" t="s">
        <v>315</v>
      </c>
      <c r="D44" s="16" t="s">
        <v>316</v>
      </c>
      <c r="E44" s="16" t="s">
        <v>317</v>
      </c>
      <c r="F44" s="60" t="s">
        <v>318</v>
      </c>
      <c r="G44" s="11" t="s">
        <v>181</v>
      </c>
      <c r="H44" s="11" t="s">
        <v>182</v>
      </c>
      <c r="I44" s="11" t="s">
        <v>183</v>
      </c>
      <c r="J44" s="11" t="s">
        <v>184</v>
      </c>
      <c r="K44" s="11" t="s">
        <v>185</v>
      </c>
      <c r="L44" s="11" t="s">
        <v>185</v>
      </c>
      <c r="M44" s="11" t="s">
        <v>186</v>
      </c>
      <c r="N44" s="9"/>
      <c r="O44" s="14"/>
    </row>
    <row r="45" spans="1:15" ht="36" x14ac:dyDescent="0.15">
      <c r="A45" s="121"/>
      <c r="B45" s="59" t="s">
        <v>177</v>
      </c>
      <c r="C45" s="16" t="s">
        <v>319</v>
      </c>
      <c r="D45" s="16" t="s">
        <v>320</v>
      </c>
      <c r="E45" s="16" t="s">
        <v>321</v>
      </c>
      <c r="F45" s="10" t="s">
        <v>322</v>
      </c>
      <c r="G45" s="11" t="s">
        <v>181</v>
      </c>
      <c r="H45" s="11" t="s">
        <v>182</v>
      </c>
      <c r="I45" s="11" t="s">
        <v>183</v>
      </c>
      <c r="J45" s="11" t="s">
        <v>184</v>
      </c>
      <c r="K45" s="11" t="s">
        <v>185</v>
      </c>
      <c r="L45" s="11" t="s">
        <v>185</v>
      </c>
      <c r="M45" s="11" t="s">
        <v>186</v>
      </c>
      <c r="N45" s="9"/>
      <c r="O45" s="14"/>
    </row>
  </sheetData>
  <mergeCells count="21">
    <mergeCell ref="L8:L9"/>
    <mergeCell ref="G8:G9"/>
    <mergeCell ref="H8:H9"/>
    <mergeCell ref="I8:I9"/>
    <mergeCell ref="J8:J9"/>
    <mergeCell ref="K8:K9"/>
    <mergeCell ref="A39:A42"/>
    <mergeCell ref="A44:A45"/>
    <mergeCell ref="E8:E9"/>
    <mergeCell ref="E39:E40"/>
    <mergeCell ref="F2:F4"/>
    <mergeCell ref="F5:F7"/>
    <mergeCell ref="F8:F32"/>
    <mergeCell ref="F33:F35"/>
    <mergeCell ref="F36:F38"/>
    <mergeCell ref="F39:F42"/>
    <mergeCell ref="A2:A4"/>
    <mergeCell ref="A5:A7"/>
    <mergeCell ref="A8:A32"/>
    <mergeCell ref="A33:A35"/>
    <mergeCell ref="A36:A38"/>
  </mergeCells>
  <phoneticPr fontId="23" type="noConversion"/>
  <dataValidations count="1">
    <dataValidation type="list" allowBlank="1" showErrorMessage="1" sqref="O2:O45" xr:uid="{00000000-0002-0000-0300-000000000000}">
      <formula1>"T,T+1Q,T+2Q,T+3Q,T+4Q,NS"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O46"/>
  <sheetViews>
    <sheetView workbookViewId="0">
      <selection activeCell="L25" sqref="L25"/>
    </sheetView>
  </sheetViews>
  <sheetFormatPr defaultColWidth="9" defaultRowHeight="15.6" x14ac:dyDescent="0.15"/>
  <cols>
    <col min="2" max="2" width="7.88671875" customWidth="1"/>
    <col min="3" max="3" width="20.6640625" customWidth="1"/>
    <col min="4" max="4" width="19.44140625" customWidth="1"/>
    <col min="5" max="5" width="32" customWidth="1"/>
    <col min="6" max="6" width="6.6640625" customWidth="1"/>
    <col min="8" max="8" width="9.88671875" customWidth="1"/>
    <col min="9" max="9" width="5.88671875" customWidth="1"/>
    <col min="10" max="10" width="12.88671875" customWidth="1"/>
    <col min="13" max="13" width="9.88671875" customWidth="1"/>
    <col min="14" max="14" width="22.33203125" customWidth="1"/>
    <col min="15" max="15" width="17.109375" style="6"/>
  </cols>
  <sheetData>
    <row r="1" spans="1:15" s="35" customFormat="1" ht="12" x14ac:dyDescent="0.15">
      <c r="A1" s="7" t="s">
        <v>162</v>
      </c>
      <c r="B1" s="7" t="s">
        <v>163</v>
      </c>
      <c r="C1" s="7" t="s">
        <v>164</v>
      </c>
      <c r="D1" s="7" t="s">
        <v>165</v>
      </c>
      <c r="E1" s="7" t="s">
        <v>166</v>
      </c>
      <c r="F1" s="7" t="s">
        <v>167</v>
      </c>
      <c r="G1" s="7" t="s">
        <v>168</v>
      </c>
      <c r="H1" s="7" t="s">
        <v>169</v>
      </c>
      <c r="I1" s="7" t="s">
        <v>170</v>
      </c>
      <c r="J1" s="7" t="s">
        <v>171</v>
      </c>
      <c r="K1" s="7" t="s">
        <v>172</v>
      </c>
      <c r="L1" s="7" t="s">
        <v>173</v>
      </c>
      <c r="M1" s="7" t="s">
        <v>174</v>
      </c>
      <c r="N1" s="7" t="s">
        <v>75</v>
      </c>
      <c r="O1" s="12" t="s">
        <v>175</v>
      </c>
    </row>
    <row r="2" spans="1:15" s="35" customFormat="1" ht="33" customHeight="1" x14ac:dyDescent="0.15">
      <c r="A2" s="130" t="s">
        <v>323</v>
      </c>
      <c r="B2" s="18" t="s">
        <v>177</v>
      </c>
      <c r="C2" s="41" t="s">
        <v>324</v>
      </c>
      <c r="D2" s="41" t="s">
        <v>325</v>
      </c>
      <c r="E2" s="50" t="s">
        <v>326</v>
      </c>
      <c r="F2" s="131" t="s">
        <v>327</v>
      </c>
      <c r="G2" s="132" t="s">
        <v>328</v>
      </c>
      <c r="H2" s="130" t="s">
        <v>182</v>
      </c>
      <c r="I2" s="130" t="s">
        <v>183</v>
      </c>
      <c r="J2" s="130" t="s">
        <v>184</v>
      </c>
      <c r="K2" s="130" t="s">
        <v>185</v>
      </c>
      <c r="L2" s="130" t="s">
        <v>185</v>
      </c>
      <c r="M2" s="130" t="s">
        <v>191</v>
      </c>
      <c r="N2" s="133"/>
      <c r="O2" s="14"/>
    </row>
    <row r="3" spans="1:15" s="35" customFormat="1" ht="30" customHeight="1" x14ac:dyDescent="0.15">
      <c r="A3" s="130"/>
      <c r="B3" s="18" t="s">
        <v>187</v>
      </c>
      <c r="C3" s="41" t="s">
        <v>329</v>
      </c>
      <c r="D3" s="41" t="s">
        <v>330</v>
      </c>
      <c r="E3" s="50" t="s">
        <v>331</v>
      </c>
      <c r="F3" s="131"/>
      <c r="G3" s="130"/>
      <c r="H3" s="130"/>
      <c r="I3" s="130"/>
      <c r="J3" s="130"/>
      <c r="K3" s="130"/>
      <c r="L3" s="130"/>
      <c r="M3" s="130"/>
      <c r="N3" s="134"/>
      <c r="O3" s="14"/>
    </row>
    <row r="4" spans="1:15" s="35" customFormat="1" ht="35.25" customHeight="1" x14ac:dyDescent="0.15">
      <c r="A4" s="130"/>
      <c r="B4" s="18" t="s">
        <v>211</v>
      </c>
      <c r="C4" s="41" t="s">
        <v>332</v>
      </c>
      <c r="D4" s="41" t="s">
        <v>333</v>
      </c>
      <c r="E4" s="50" t="s">
        <v>334</v>
      </c>
      <c r="F4" s="131"/>
      <c r="G4" s="130"/>
      <c r="H4" s="130"/>
      <c r="I4" s="130"/>
      <c r="J4" s="130"/>
      <c r="K4" s="130"/>
      <c r="L4" s="130"/>
      <c r="M4" s="130"/>
      <c r="N4" s="135"/>
      <c r="O4" s="14"/>
    </row>
    <row r="5" spans="1:15" s="35" customFormat="1" ht="33" customHeight="1" x14ac:dyDescent="0.15">
      <c r="A5" s="130" t="s">
        <v>335</v>
      </c>
      <c r="B5" s="18" t="s">
        <v>177</v>
      </c>
      <c r="C5" s="41" t="s">
        <v>336</v>
      </c>
      <c r="D5" s="41" t="s">
        <v>337</v>
      </c>
      <c r="E5" s="50" t="s">
        <v>338</v>
      </c>
      <c r="F5" s="131" t="s">
        <v>327</v>
      </c>
      <c r="G5" s="132" t="s">
        <v>328</v>
      </c>
      <c r="H5" s="130" t="s">
        <v>182</v>
      </c>
      <c r="I5" s="130" t="s">
        <v>183</v>
      </c>
      <c r="J5" s="130" t="s">
        <v>184</v>
      </c>
      <c r="K5" s="130" t="s">
        <v>185</v>
      </c>
      <c r="L5" s="130" t="s">
        <v>185</v>
      </c>
      <c r="M5" s="130" t="s">
        <v>191</v>
      </c>
      <c r="N5" s="133"/>
      <c r="O5" s="14"/>
    </row>
    <row r="6" spans="1:15" s="35" customFormat="1" ht="30" customHeight="1" x14ac:dyDescent="0.15">
      <c r="A6" s="130"/>
      <c r="B6" s="18" t="s">
        <v>187</v>
      </c>
      <c r="C6" s="41" t="s">
        <v>339</v>
      </c>
      <c r="D6" s="41" t="s">
        <v>340</v>
      </c>
      <c r="E6" s="50" t="s">
        <v>341</v>
      </c>
      <c r="F6" s="131"/>
      <c r="G6" s="130"/>
      <c r="H6" s="130"/>
      <c r="I6" s="130"/>
      <c r="J6" s="130"/>
      <c r="K6" s="130"/>
      <c r="L6" s="130"/>
      <c r="M6" s="130"/>
      <c r="N6" s="134"/>
      <c r="O6" s="14"/>
    </row>
    <row r="7" spans="1:15" s="35" customFormat="1" ht="35.25" customHeight="1" x14ac:dyDescent="0.15">
      <c r="A7" s="130"/>
      <c r="B7" s="18" t="s">
        <v>211</v>
      </c>
      <c r="C7" s="41" t="s">
        <v>342</v>
      </c>
      <c r="D7" s="41" t="s">
        <v>343</v>
      </c>
      <c r="E7" s="50" t="s">
        <v>344</v>
      </c>
      <c r="F7" s="131"/>
      <c r="G7" s="130"/>
      <c r="H7" s="130"/>
      <c r="I7" s="130"/>
      <c r="J7" s="130"/>
      <c r="K7" s="130"/>
      <c r="L7" s="130"/>
      <c r="M7" s="130"/>
      <c r="N7" s="135"/>
      <c r="O7" s="14"/>
    </row>
    <row r="8" spans="1:15" ht="24" x14ac:dyDescent="0.15">
      <c r="A8" s="130" t="s">
        <v>345</v>
      </c>
      <c r="B8" s="18" t="s">
        <v>177</v>
      </c>
      <c r="C8" s="41" t="s">
        <v>346</v>
      </c>
      <c r="D8" s="41" t="s">
        <v>347</v>
      </c>
      <c r="E8" s="50" t="s">
        <v>348</v>
      </c>
      <c r="F8" s="131" t="s">
        <v>327</v>
      </c>
      <c r="G8" s="130" t="s">
        <v>328</v>
      </c>
      <c r="H8" s="130" t="s">
        <v>182</v>
      </c>
      <c r="I8" s="130" t="s">
        <v>183</v>
      </c>
      <c r="J8" s="130" t="s">
        <v>184</v>
      </c>
      <c r="K8" s="130" t="s">
        <v>185</v>
      </c>
      <c r="L8" s="130" t="s">
        <v>185</v>
      </c>
      <c r="M8" s="130" t="s">
        <v>191</v>
      </c>
      <c r="N8" s="133"/>
      <c r="O8" s="14"/>
    </row>
    <row r="9" spans="1:15" ht="24" x14ac:dyDescent="0.15">
      <c r="A9" s="130"/>
      <c r="B9" s="18" t="s">
        <v>187</v>
      </c>
      <c r="C9" s="41" t="s">
        <v>349</v>
      </c>
      <c r="D9" s="41" t="s">
        <v>350</v>
      </c>
      <c r="E9" s="50" t="s">
        <v>351</v>
      </c>
      <c r="F9" s="131"/>
      <c r="G9" s="130"/>
      <c r="H9" s="130"/>
      <c r="I9" s="130"/>
      <c r="J9" s="130"/>
      <c r="K9" s="130"/>
      <c r="L9" s="130"/>
      <c r="M9" s="130"/>
      <c r="N9" s="134"/>
      <c r="O9" s="14"/>
    </row>
    <row r="10" spans="1:15" ht="24" x14ac:dyDescent="0.15">
      <c r="A10" s="130"/>
      <c r="B10" s="18" t="s">
        <v>211</v>
      </c>
      <c r="C10" s="41" t="s">
        <v>352</v>
      </c>
      <c r="D10" s="41" t="s">
        <v>353</v>
      </c>
      <c r="E10" s="50" t="s">
        <v>354</v>
      </c>
      <c r="F10" s="131"/>
      <c r="G10" s="130"/>
      <c r="H10" s="130"/>
      <c r="I10" s="130"/>
      <c r="J10" s="130"/>
      <c r="K10" s="130"/>
      <c r="L10" s="130"/>
      <c r="M10" s="130"/>
      <c r="N10" s="135"/>
      <c r="O10" s="14"/>
    </row>
    <row r="11" spans="1:15" ht="24" x14ac:dyDescent="0.15">
      <c r="A11" s="130" t="s">
        <v>355</v>
      </c>
      <c r="B11" s="18" t="s">
        <v>177</v>
      </c>
      <c r="C11" s="41" t="s">
        <v>356</v>
      </c>
      <c r="D11" s="41" t="s">
        <v>357</v>
      </c>
      <c r="E11" s="50" t="s">
        <v>358</v>
      </c>
      <c r="F11" s="131" t="s">
        <v>327</v>
      </c>
      <c r="G11" s="130" t="s">
        <v>328</v>
      </c>
      <c r="H11" s="130" t="s">
        <v>182</v>
      </c>
      <c r="I11" s="130" t="s">
        <v>183</v>
      </c>
      <c r="J11" s="130" t="s">
        <v>184</v>
      </c>
      <c r="K11" s="130" t="s">
        <v>185</v>
      </c>
      <c r="L11" s="130" t="s">
        <v>185</v>
      </c>
      <c r="M11" s="130" t="s">
        <v>191</v>
      </c>
      <c r="N11" s="133"/>
      <c r="O11" s="14"/>
    </row>
    <row r="12" spans="1:15" ht="24" x14ac:dyDescent="0.15">
      <c r="A12" s="130"/>
      <c r="B12" s="18" t="s">
        <v>187</v>
      </c>
      <c r="C12" s="41" t="s">
        <v>359</v>
      </c>
      <c r="D12" s="41" t="s">
        <v>360</v>
      </c>
      <c r="E12" s="50" t="s">
        <v>361</v>
      </c>
      <c r="F12" s="131"/>
      <c r="G12" s="130"/>
      <c r="H12" s="130"/>
      <c r="I12" s="130"/>
      <c r="J12" s="130"/>
      <c r="K12" s="130"/>
      <c r="L12" s="130"/>
      <c r="M12" s="130"/>
      <c r="N12" s="134"/>
      <c r="O12" s="14"/>
    </row>
    <row r="13" spans="1:15" ht="24" x14ac:dyDescent="0.15">
      <c r="A13" s="130"/>
      <c r="B13" s="18" t="s">
        <v>211</v>
      </c>
      <c r="C13" s="41" t="s">
        <v>362</v>
      </c>
      <c r="D13" s="41" t="s">
        <v>363</v>
      </c>
      <c r="E13" s="50" t="s">
        <v>364</v>
      </c>
      <c r="F13" s="131"/>
      <c r="G13" s="130"/>
      <c r="H13" s="130"/>
      <c r="I13" s="130"/>
      <c r="J13" s="130"/>
      <c r="K13" s="130"/>
      <c r="L13" s="130"/>
      <c r="M13" s="130"/>
      <c r="N13" s="135"/>
      <c r="O13" s="14"/>
    </row>
    <row r="14" spans="1:15" ht="12" x14ac:dyDescent="0.15">
      <c r="D14" s="35"/>
      <c r="O14"/>
    </row>
    <row r="15" spans="1:15" ht="12" x14ac:dyDescent="0.15">
      <c r="O15"/>
    </row>
    <row r="16" spans="1:15" ht="12" x14ac:dyDescent="0.15">
      <c r="O16"/>
    </row>
    <row r="17" spans="15:15" ht="12" x14ac:dyDescent="0.15">
      <c r="O17"/>
    </row>
    <row r="18" spans="15:15" ht="12" x14ac:dyDescent="0.15">
      <c r="O18"/>
    </row>
    <row r="19" spans="15:15" ht="12" x14ac:dyDescent="0.15">
      <c r="O19"/>
    </row>
    <row r="20" spans="15:15" ht="12" x14ac:dyDescent="0.15">
      <c r="O20"/>
    </row>
    <row r="21" spans="15:15" ht="12" x14ac:dyDescent="0.15">
      <c r="O21"/>
    </row>
    <row r="22" spans="15:15" ht="12" x14ac:dyDescent="0.15">
      <c r="O22"/>
    </row>
    <row r="23" spans="15:15" ht="12" x14ac:dyDescent="0.15">
      <c r="O23"/>
    </row>
    <row r="24" spans="15:15" ht="12" x14ac:dyDescent="0.15">
      <c r="O24"/>
    </row>
    <row r="25" spans="15:15" ht="12" x14ac:dyDescent="0.15">
      <c r="O25"/>
    </row>
    <row r="26" spans="15:15" ht="12" x14ac:dyDescent="0.15">
      <c r="O26"/>
    </row>
    <row r="27" spans="15:15" ht="12" x14ac:dyDescent="0.15">
      <c r="O27"/>
    </row>
    <row r="28" spans="15:15" ht="12" x14ac:dyDescent="0.15">
      <c r="O28"/>
    </row>
    <row r="29" spans="15:15" ht="12" x14ac:dyDescent="0.15">
      <c r="O29"/>
    </row>
    <row r="30" spans="15:15" ht="12" x14ac:dyDescent="0.15">
      <c r="O30"/>
    </row>
    <row r="31" spans="15:15" ht="12" x14ac:dyDescent="0.15">
      <c r="O31"/>
    </row>
    <row r="32" spans="15:15" ht="12" x14ac:dyDescent="0.15"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mergeCells count="40">
    <mergeCell ref="M2:M4"/>
    <mergeCell ref="M5:M7"/>
    <mergeCell ref="M8:M10"/>
    <mergeCell ref="M11:M13"/>
    <mergeCell ref="N2:N4"/>
    <mergeCell ref="N5:N7"/>
    <mergeCell ref="N8:N10"/>
    <mergeCell ref="N11:N13"/>
    <mergeCell ref="K2:K4"/>
    <mergeCell ref="K5:K7"/>
    <mergeCell ref="K8:K10"/>
    <mergeCell ref="K11:K13"/>
    <mergeCell ref="L2:L4"/>
    <mergeCell ref="L5:L7"/>
    <mergeCell ref="L8:L10"/>
    <mergeCell ref="L11:L13"/>
    <mergeCell ref="I2:I4"/>
    <mergeCell ref="I5:I7"/>
    <mergeCell ref="I8:I10"/>
    <mergeCell ref="I11:I13"/>
    <mergeCell ref="J2:J4"/>
    <mergeCell ref="J5:J7"/>
    <mergeCell ref="J8:J10"/>
    <mergeCell ref="J11:J13"/>
    <mergeCell ref="G2:G4"/>
    <mergeCell ref="G5:G7"/>
    <mergeCell ref="G8:G10"/>
    <mergeCell ref="G11:G13"/>
    <mergeCell ref="H2:H4"/>
    <mergeCell ref="H5:H7"/>
    <mergeCell ref="H8:H10"/>
    <mergeCell ref="H11:H13"/>
    <mergeCell ref="A2:A4"/>
    <mergeCell ref="A5:A7"/>
    <mergeCell ref="A8:A10"/>
    <mergeCell ref="A11:A13"/>
    <mergeCell ref="F2:F4"/>
    <mergeCell ref="F5:F7"/>
    <mergeCell ref="F8:F10"/>
    <mergeCell ref="F11:F13"/>
  </mergeCells>
  <phoneticPr fontId="23" type="noConversion"/>
  <dataValidations count="1">
    <dataValidation type="list" allowBlank="1" showErrorMessage="1" sqref="O2 O3 O4 O5:O20 O21:O46" xr:uid="{00000000-0002-0000-0400-000000000000}">
      <formula1>"T,T+1Q,T+2Q,T+3Q,T+4Q,NS"</formula1>
    </dataValidation>
  </dataValidations>
  <pageMargins left="0.69930555555555596" right="0.69930555555555596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Q46"/>
  <sheetViews>
    <sheetView topLeftCell="D1" workbookViewId="0">
      <selection activeCell="J32" sqref="J32"/>
    </sheetView>
  </sheetViews>
  <sheetFormatPr defaultColWidth="9" defaultRowHeight="15.6" x14ac:dyDescent="0.15"/>
  <cols>
    <col min="1" max="1" width="9" style="35"/>
    <col min="2" max="2" width="7.88671875" style="35" customWidth="1"/>
    <col min="3" max="3" width="20.44140625" style="35" customWidth="1"/>
    <col min="4" max="4" width="35.5546875" style="35" customWidth="1"/>
    <col min="5" max="5" width="30.5546875" style="35" customWidth="1"/>
    <col min="6" max="6" width="40.5546875" style="35" customWidth="1"/>
    <col min="7" max="8" width="9.88671875" style="35" customWidth="1"/>
    <col min="9" max="9" width="6.44140625" style="35" customWidth="1"/>
    <col min="10" max="10" width="13.88671875" style="35" customWidth="1"/>
    <col min="11" max="12" width="9" style="35"/>
    <col min="13" max="13" width="9.88671875" style="35" customWidth="1"/>
    <col min="14" max="14" width="17.109375" style="35" customWidth="1"/>
    <col min="15" max="15" width="17.109375" style="6"/>
    <col min="16" max="16384" width="9" style="35"/>
  </cols>
  <sheetData>
    <row r="1" spans="1:17" ht="12" x14ac:dyDescent="0.15">
      <c r="A1" s="7" t="s">
        <v>162</v>
      </c>
      <c r="B1" s="7" t="s">
        <v>163</v>
      </c>
      <c r="C1" s="7" t="s">
        <v>164</v>
      </c>
      <c r="D1" s="7" t="s">
        <v>165</v>
      </c>
      <c r="E1" s="7" t="s">
        <v>166</v>
      </c>
      <c r="F1" s="7" t="s">
        <v>167</v>
      </c>
      <c r="G1" s="7" t="s">
        <v>168</v>
      </c>
      <c r="H1" s="7" t="s">
        <v>169</v>
      </c>
      <c r="I1" s="7" t="s">
        <v>170</v>
      </c>
      <c r="J1" s="7" t="s">
        <v>171</v>
      </c>
      <c r="K1" s="7" t="s">
        <v>172</v>
      </c>
      <c r="L1" s="7" t="s">
        <v>173</v>
      </c>
      <c r="M1" s="7" t="s">
        <v>174</v>
      </c>
      <c r="N1" s="7" t="s">
        <v>75</v>
      </c>
      <c r="O1" s="12" t="s">
        <v>175</v>
      </c>
    </row>
    <row r="2" spans="1:17" ht="84" x14ac:dyDescent="0.15">
      <c r="A2" s="41" t="s">
        <v>365</v>
      </c>
      <c r="B2" s="18" t="s">
        <v>187</v>
      </c>
      <c r="C2" s="13" t="s">
        <v>366</v>
      </c>
      <c r="D2" s="13" t="s">
        <v>367</v>
      </c>
      <c r="E2" s="50" t="s">
        <v>368</v>
      </c>
      <c r="F2" s="50" t="s">
        <v>369</v>
      </c>
      <c r="G2" s="50" t="s">
        <v>310</v>
      </c>
      <c r="H2" s="13" t="s">
        <v>370</v>
      </c>
      <c r="I2" s="10" t="s">
        <v>371</v>
      </c>
      <c r="J2" s="50" t="s">
        <v>372</v>
      </c>
      <c r="K2" s="50" t="s">
        <v>373</v>
      </c>
      <c r="L2" s="50" t="s">
        <v>373</v>
      </c>
      <c r="M2" s="50" t="s">
        <v>191</v>
      </c>
      <c r="N2" s="51" t="s">
        <v>374</v>
      </c>
      <c r="O2" s="14"/>
    </row>
    <row r="3" spans="1:17" ht="12" x14ac:dyDescent="0.15">
      <c r="N3"/>
      <c r="O3"/>
      <c r="P3"/>
      <c r="Q3"/>
    </row>
    <row r="4" spans="1:17" ht="12" x14ac:dyDescent="0.15">
      <c r="N4"/>
      <c r="O4"/>
      <c r="P4"/>
      <c r="Q4"/>
    </row>
    <row r="5" spans="1:17" ht="12" x14ac:dyDescent="0.15">
      <c r="N5"/>
      <c r="O5"/>
      <c r="P5"/>
      <c r="Q5"/>
    </row>
    <row r="6" spans="1:17" ht="12" x14ac:dyDescent="0.15">
      <c r="N6"/>
      <c r="O6"/>
      <c r="P6"/>
      <c r="Q6"/>
    </row>
    <row r="7" spans="1:17" ht="12" x14ac:dyDescent="0.15">
      <c r="N7"/>
      <c r="O7"/>
      <c r="P7"/>
      <c r="Q7"/>
    </row>
    <row r="8" spans="1:17" ht="12" x14ac:dyDescent="0.15">
      <c r="N8"/>
      <c r="O8"/>
      <c r="P8"/>
      <c r="Q8"/>
    </row>
    <row r="9" spans="1:17" ht="12" x14ac:dyDescent="0.15">
      <c r="N9"/>
      <c r="O9"/>
      <c r="P9"/>
      <c r="Q9"/>
    </row>
    <row r="10" spans="1:17" ht="12" x14ac:dyDescent="0.15">
      <c r="N10"/>
      <c r="O10"/>
      <c r="P10"/>
      <c r="Q10"/>
    </row>
    <row r="11" spans="1:17" ht="12" x14ac:dyDescent="0.15">
      <c r="N11"/>
      <c r="O11"/>
      <c r="P11"/>
      <c r="Q11"/>
    </row>
    <row r="12" spans="1:17" ht="12" x14ac:dyDescent="0.15">
      <c r="N12"/>
      <c r="O12"/>
      <c r="P12"/>
      <c r="Q12"/>
    </row>
    <row r="13" spans="1:17" ht="12" x14ac:dyDescent="0.15">
      <c r="N13"/>
      <c r="O13"/>
      <c r="P13"/>
      <c r="Q13"/>
    </row>
    <row r="14" spans="1:17" ht="12" x14ac:dyDescent="0.15">
      <c r="N14"/>
      <c r="O14"/>
      <c r="P14"/>
      <c r="Q14"/>
    </row>
    <row r="15" spans="1:17" ht="12" x14ac:dyDescent="0.15">
      <c r="N15"/>
      <c r="O15"/>
      <c r="P15"/>
      <c r="Q15"/>
    </row>
    <row r="16" spans="1:17" ht="12" x14ac:dyDescent="0.15">
      <c r="N16"/>
      <c r="O16"/>
      <c r="P16"/>
      <c r="Q16"/>
    </row>
    <row r="17" spans="10:17" ht="12" x14ac:dyDescent="0.15">
      <c r="N17"/>
      <c r="O17"/>
      <c r="P17"/>
      <c r="Q17"/>
    </row>
    <row r="18" spans="10:17" ht="12" x14ac:dyDescent="0.15">
      <c r="N18"/>
      <c r="O18"/>
      <c r="P18"/>
      <c r="Q18"/>
    </row>
    <row r="19" spans="10:17" ht="12" x14ac:dyDescent="0.15">
      <c r="N19"/>
      <c r="O19"/>
      <c r="P19"/>
      <c r="Q19"/>
    </row>
    <row r="20" spans="10:17" ht="12" x14ac:dyDescent="0.15">
      <c r="N20"/>
      <c r="O20"/>
      <c r="P20"/>
      <c r="Q20"/>
    </row>
    <row r="21" spans="10:17" ht="12" x14ac:dyDescent="0.15">
      <c r="O21"/>
    </row>
    <row r="22" spans="10:17" ht="12" x14ac:dyDescent="0.15">
      <c r="O22"/>
    </row>
    <row r="23" spans="10:17" ht="12" x14ac:dyDescent="0.15">
      <c r="O23"/>
    </row>
    <row r="24" spans="10:17" ht="12" x14ac:dyDescent="0.15">
      <c r="O24"/>
    </row>
    <row r="25" spans="10:17" ht="12" x14ac:dyDescent="0.15">
      <c r="O25"/>
    </row>
    <row r="26" spans="10:17" ht="12" x14ac:dyDescent="0.15">
      <c r="O26"/>
    </row>
    <row r="27" spans="10:17" ht="12" x14ac:dyDescent="0.15">
      <c r="O27"/>
    </row>
    <row r="28" spans="10:17" ht="12" x14ac:dyDescent="0.15">
      <c r="O28"/>
    </row>
    <row r="29" spans="10:17" ht="12" x14ac:dyDescent="0.15">
      <c r="O29"/>
    </row>
    <row r="30" spans="10:17" ht="12" x14ac:dyDescent="0.15">
      <c r="O30"/>
    </row>
    <row r="31" spans="10:17" ht="12" x14ac:dyDescent="0.15">
      <c r="O31"/>
    </row>
    <row r="32" spans="10:17" ht="12" x14ac:dyDescent="0.15">
      <c r="J32"/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phoneticPr fontId="23" type="noConversion"/>
  <dataValidations count="1">
    <dataValidation type="list" allowBlank="1" showErrorMessage="1" sqref="O2 O3 O4 O5:O20 O21:O46" xr:uid="{00000000-0002-0000-0500-000000000000}">
      <formula1>"T,T+1Q,T+2Q,T+3Q,T+4Q,NS"</formula1>
    </dataValidation>
  </dataValidations>
  <pageMargins left="0.75" right="0.75" top="1" bottom="1" header="0.5" footer="0.5"/>
  <pageSetup paperSize="9" orientation="portrait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O46"/>
  <sheetViews>
    <sheetView workbookViewId="0">
      <selection activeCell="P16" sqref="P16"/>
    </sheetView>
  </sheetViews>
  <sheetFormatPr defaultColWidth="10.109375" defaultRowHeight="15.6" x14ac:dyDescent="0.15"/>
  <cols>
    <col min="2" max="2" width="7.5546875" customWidth="1"/>
    <col min="3" max="3" width="24.44140625" customWidth="1"/>
    <col min="4" max="4" width="26.109375" customWidth="1"/>
    <col min="5" max="5" width="34.44140625" customWidth="1"/>
    <col min="6" max="6" width="7.88671875" customWidth="1"/>
    <col min="7" max="7" width="11.109375" customWidth="1"/>
    <col min="9" max="9" width="6" customWidth="1"/>
    <col min="10" max="10" width="12.88671875" customWidth="1"/>
    <col min="11" max="11" width="9.109375" customWidth="1"/>
    <col min="12" max="13" width="10" customWidth="1"/>
    <col min="14" max="14" width="5.88671875" customWidth="1"/>
    <col min="15" max="15" width="17.109375" style="6"/>
  </cols>
  <sheetData>
    <row r="1" spans="1:15" s="35" customFormat="1" ht="12" x14ac:dyDescent="0.15">
      <c r="A1" s="7" t="s">
        <v>162</v>
      </c>
      <c r="B1" s="7" t="s">
        <v>163</v>
      </c>
      <c r="C1" s="7" t="s">
        <v>164</v>
      </c>
      <c r="D1" s="7" t="s">
        <v>165</v>
      </c>
      <c r="E1" s="7" t="s">
        <v>166</v>
      </c>
      <c r="F1" s="7" t="s">
        <v>167</v>
      </c>
      <c r="G1" s="7" t="s">
        <v>168</v>
      </c>
      <c r="H1" s="7" t="s">
        <v>169</v>
      </c>
      <c r="I1" s="7" t="s">
        <v>170</v>
      </c>
      <c r="J1" s="7" t="s">
        <v>171</v>
      </c>
      <c r="K1" s="7" t="s">
        <v>172</v>
      </c>
      <c r="L1" s="7" t="s">
        <v>173</v>
      </c>
      <c r="M1" s="7" t="s">
        <v>174</v>
      </c>
      <c r="N1" s="7" t="s">
        <v>75</v>
      </c>
      <c r="O1" s="12" t="s">
        <v>175</v>
      </c>
    </row>
    <row r="2" spans="1:15" s="6" customFormat="1" x14ac:dyDescent="0.15">
      <c r="A2" s="136" t="s">
        <v>375</v>
      </c>
      <c r="B2" s="37" t="s">
        <v>187</v>
      </c>
      <c r="C2" s="40" t="s">
        <v>376</v>
      </c>
      <c r="D2" s="48" t="s">
        <v>377</v>
      </c>
      <c r="E2" s="48" t="s">
        <v>378</v>
      </c>
      <c r="F2" s="48" t="s">
        <v>379</v>
      </c>
      <c r="G2" s="37" t="s">
        <v>310</v>
      </c>
      <c r="H2" s="37" t="s">
        <v>380</v>
      </c>
      <c r="I2" s="37" t="s">
        <v>381</v>
      </c>
      <c r="J2" s="37" t="s">
        <v>382</v>
      </c>
      <c r="K2" s="37" t="s">
        <v>373</v>
      </c>
      <c r="L2" s="37" t="s">
        <v>373</v>
      </c>
      <c r="M2" s="37" t="s">
        <v>191</v>
      </c>
      <c r="N2" s="49"/>
      <c r="O2" s="14"/>
    </row>
    <row r="3" spans="1:15" s="6" customFormat="1" ht="24" x14ac:dyDescent="0.15">
      <c r="A3" s="137"/>
      <c r="B3" s="37" t="s">
        <v>211</v>
      </c>
      <c r="C3" s="40" t="s">
        <v>383</v>
      </c>
      <c r="D3" s="48" t="s">
        <v>384</v>
      </c>
      <c r="E3" s="48" t="s">
        <v>385</v>
      </c>
      <c r="F3" s="48" t="s">
        <v>379</v>
      </c>
      <c r="G3" s="37" t="s">
        <v>310</v>
      </c>
      <c r="H3" s="37" t="s">
        <v>380</v>
      </c>
      <c r="I3" s="37" t="s">
        <v>381</v>
      </c>
      <c r="J3" s="37" t="s">
        <v>382</v>
      </c>
      <c r="K3" s="37" t="s">
        <v>373</v>
      </c>
      <c r="L3" s="37" t="s">
        <v>373</v>
      </c>
      <c r="M3" s="37" t="s">
        <v>191</v>
      </c>
      <c r="N3" s="49"/>
      <c r="O3" s="14"/>
    </row>
    <row r="4" spans="1:15" s="6" customFormat="1" x14ac:dyDescent="0.15">
      <c r="A4" s="138" t="s">
        <v>386</v>
      </c>
      <c r="B4" s="37" t="s">
        <v>187</v>
      </c>
      <c r="C4" s="40" t="s">
        <v>387</v>
      </c>
      <c r="D4" s="48" t="s">
        <v>388</v>
      </c>
      <c r="E4" s="48" t="s">
        <v>389</v>
      </c>
      <c r="F4" s="48" t="s">
        <v>379</v>
      </c>
      <c r="G4" s="37" t="s">
        <v>310</v>
      </c>
      <c r="H4" s="37" t="s">
        <v>380</v>
      </c>
      <c r="I4" s="37" t="s">
        <v>381</v>
      </c>
      <c r="J4" s="37" t="s">
        <v>382</v>
      </c>
      <c r="K4" s="37" t="s">
        <v>373</v>
      </c>
      <c r="L4" s="37" t="s">
        <v>373</v>
      </c>
      <c r="M4" s="37" t="s">
        <v>191</v>
      </c>
      <c r="N4" s="49"/>
      <c r="O4" s="14"/>
    </row>
    <row r="5" spans="1:15" ht="24" x14ac:dyDescent="0.15">
      <c r="A5" s="138"/>
      <c r="B5" s="37" t="s">
        <v>211</v>
      </c>
      <c r="C5" s="40" t="s">
        <v>390</v>
      </c>
      <c r="D5" s="48" t="s">
        <v>391</v>
      </c>
      <c r="E5" s="48" t="s">
        <v>392</v>
      </c>
      <c r="F5" s="48" t="s">
        <v>379</v>
      </c>
      <c r="G5" s="37" t="s">
        <v>310</v>
      </c>
      <c r="H5" s="37" t="s">
        <v>380</v>
      </c>
      <c r="I5" s="37" t="s">
        <v>381</v>
      </c>
      <c r="J5" s="37" t="s">
        <v>382</v>
      </c>
      <c r="K5" s="37" t="s">
        <v>373</v>
      </c>
      <c r="L5" s="37" t="s">
        <v>373</v>
      </c>
      <c r="M5" s="37" t="s">
        <v>191</v>
      </c>
      <c r="N5" s="49"/>
      <c r="O5" s="14"/>
    </row>
    <row r="6" spans="1:15" ht="12" x14ac:dyDescent="0.15">
      <c r="O6"/>
    </row>
    <row r="7" spans="1:15" ht="12" x14ac:dyDescent="0.15">
      <c r="O7"/>
    </row>
    <row r="8" spans="1:15" ht="12" x14ac:dyDescent="0.15">
      <c r="O8"/>
    </row>
    <row r="9" spans="1:15" ht="12" x14ac:dyDescent="0.15">
      <c r="O9"/>
    </row>
    <row r="10" spans="1:15" ht="12" x14ac:dyDescent="0.15">
      <c r="O10"/>
    </row>
    <row r="11" spans="1:15" ht="12" x14ac:dyDescent="0.15">
      <c r="O11"/>
    </row>
    <row r="12" spans="1:15" ht="12" x14ac:dyDescent="0.15">
      <c r="O12"/>
    </row>
    <row r="13" spans="1:15" ht="12" x14ac:dyDescent="0.15">
      <c r="O13"/>
    </row>
    <row r="14" spans="1:15" ht="12" x14ac:dyDescent="0.15">
      <c r="O14"/>
    </row>
    <row r="15" spans="1:15" ht="12" x14ac:dyDescent="0.15">
      <c r="O15"/>
    </row>
    <row r="16" spans="1:15" ht="12" x14ac:dyDescent="0.15">
      <c r="O16"/>
    </row>
    <row r="17" spans="15:15" ht="12" x14ac:dyDescent="0.15">
      <c r="O17"/>
    </row>
    <row r="18" spans="15:15" ht="12" x14ac:dyDescent="0.15">
      <c r="O18"/>
    </row>
    <row r="19" spans="15:15" ht="12" x14ac:dyDescent="0.15">
      <c r="O19"/>
    </row>
    <row r="20" spans="15:15" ht="12" x14ac:dyDescent="0.15">
      <c r="O20"/>
    </row>
    <row r="21" spans="15:15" ht="12" x14ac:dyDescent="0.15">
      <c r="O21"/>
    </row>
    <row r="22" spans="15:15" ht="12" x14ac:dyDescent="0.15">
      <c r="O22"/>
    </row>
    <row r="23" spans="15:15" ht="12" x14ac:dyDescent="0.15">
      <c r="O23"/>
    </row>
    <row r="24" spans="15:15" ht="12" x14ac:dyDescent="0.15">
      <c r="O24"/>
    </row>
    <row r="25" spans="15:15" ht="12" x14ac:dyDescent="0.15">
      <c r="O25"/>
    </row>
    <row r="26" spans="15:15" ht="12" x14ac:dyDescent="0.15">
      <c r="O26"/>
    </row>
    <row r="27" spans="15:15" ht="12" x14ac:dyDescent="0.15">
      <c r="O27"/>
    </row>
    <row r="28" spans="15:15" ht="12" x14ac:dyDescent="0.15">
      <c r="O28"/>
    </row>
    <row r="29" spans="15:15" ht="12" x14ac:dyDescent="0.15">
      <c r="O29"/>
    </row>
    <row r="30" spans="15:15" ht="12" x14ac:dyDescent="0.15">
      <c r="O30"/>
    </row>
    <row r="31" spans="15:15" ht="12" x14ac:dyDescent="0.15">
      <c r="O31"/>
    </row>
    <row r="32" spans="15:15" ht="12" x14ac:dyDescent="0.15"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mergeCells count="2">
    <mergeCell ref="A2:A3"/>
    <mergeCell ref="A4:A5"/>
  </mergeCells>
  <phoneticPr fontId="23" type="noConversion"/>
  <dataValidations count="1">
    <dataValidation type="list" allowBlank="1" showErrorMessage="1" sqref="O2 O3 O4 O5:O20 O21:O46" xr:uid="{00000000-0002-0000-0600-000000000000}">
      <formula1>"T,T+1Q,T+2Q,T+3Q,T+4Q,NS"</formula1>
    </dataValidation>
  </dataValidations>
  <pageMargins left="0.69930555555555596" right="0.69930555555555596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O46"/>
  <sheetViews>
    <sheetView workbookViewId="0">
      <selection activeCell="M8" sqref="M8:Q22"/>
    </sheetView>
  </sheetViews>
  <sheetFormatPr defaultColWidth="9" defaultRowHeight="15.6" x14ac:dyDescent="0.15"/>
  <cols>
    <col min="2" max="2" width="7.88671875" customWidth="1"/>
    <col min="3" max="3" width="27.44140625" customWidth="1"/>
    <col min="4" max="4" width="30.88671875" style="45" customWidth="1"/>
    <col min="5" max="5" width="43.6640625" customWidth="1"/>
    <col min="6" max="6" width="40.5546875" customWidth="1"/>
    <col min="7" max="7" width="9.88671875" customWidth="1"/>
    <col min="10" max="10" width="12.88671875" customWidth="1"/>
    <col min="14" max="14" width="5.88671875" customWidth="1"/>
    <col min="15" max="15" width="17.109375" style="6"/>
  </cols>
  <sheetData>
    <row r="1" spans="1:15" s="35" customFormat="1" ht="12" x14ac:dyDescent="0.15">
      <c r="A1" s="36" t="s">
        <v>162</v>
      </c>
      <c r="B1" s="36" t="s">
        <v>163</v>
      </c>
      <c r="C1" s="36" t="s">
        <v>164</v>
      </c>
      <c r="D1" s="46" t="s">
        <v>165</v>
      </c>
      <c r="E1" s="36" t="s">
        <v>166</v>
      </c>
      <c r="F1" s="36" t="s">
        <v>167</v>
      </c>
      <c r="G1" s="36" t="s">
        <v>168</v>
      </c>
      <c r="H1" s="36" t="s">
        <v>169</v>
      </c>
      <c r="I1" s="36" t="s">
        <v>170</v>
      </c>
      <c r="J1" s="36" t="s">
        <v>171</v>
      </c>
      <c r="K1" s="36" t="s">
        <v>172</v>
      </c>
      <c r="L1" s="36" t="s">
        <v>173</v>
      </c>
      <c r="M1" s="36" t="s">
        <v>174</v>
      </c>
      <c r="N1" s="36" t="s">
        <v>75</v>
      </c>
      <c r="O1" s="12" t="s">
        <v>175</v>
      </c>
    </row>
    <row r="2" spans="1:15" ht="36" x14ac:dyDescent="0.15">
      <c r="A2" s="37" t="s">
        <v>393</v>
      </c>
      <c r="B2" s="37" t="s">
        <v>211</v>
      </c>
      <c r="C2" s="38" t="s">
        <v>394</v>
      </c>
      <c r="D2" s="47" t="s">
        <v>395</v>
      </c>
      <c r="E2" s="39" t="s">
        <v>396</v>
      </c>
      <c r="F2" s="39" t="s">
        <v>397</v>
      </c>
      <c r="G2" s="37" t="s">
        <v>398</v>
      </c>
      <c r="H2" s="37" t="s">
        <v>380</v>
      </c>
      <c r="I2" s="37" t="s">
        <v>399</v>
      </c>
      <c r="J2" s="37" t="s">
        <v>400</v>
      </c>
      <c r="K2" s="18" t="s">
        <v>185</v>
      </c>
      <c r="L2" s="18" t="s">
        <v>185</v>
      </c>
      <c r="M2" s="37" t="s">
        <v>191</v>
      </c>
      <c r="N2" s="39"/>
      <c r="O2" s="14"/>
    </row>
    <row r="3" spans="1:15" ht="48" x14ac:dyDescent="0.15">
      <c r="A3" s="37" t="s">
        <v>401</v>
      </c>
      <c r="B3" s="37" t="s">
        <v>211</v>
      </c>
      <c r="C3" s="38" t="s">
        <v>402</v>
      </c>
      <c r="D3" s="47" t="s">
        <v>403</v>
      </c>
      <c r="E3" s="39" t="s">
        <v>404</v>
      </c>
      <c r="F3" s="39" t="s">
        <v>405</v>
      </c>
      <c r="G3" s="37" t="s">
        <v>398</v>
      </c>
      <c r="H3" s="37" t="s">
        <v>380</v>
      </c>
      <c r="I3" s="37" t="s">
        <v>399</v>
      </c>
      <c r="J3" s="37" t="s">
        <v>400</v>
      </c>
      <c r="K3" s="18" t="s">
        <v>185</v>
      </c>
      <c r="L3" s="18" t="s">
        <v>185</v>
      </c>
      <c r="M3" s="37" t="s">
        <v>191</v>
      </c>
      <c r="N3" s="43"/>
      <c r="O3" s="14"/>
    </row>
    <row r="4" spans="1:15" ht="36" x14ac:dyDescent="0.15">
      <c r="A4" s="37" t="s">
        <v>406</v>
      </c>
      <c r="B4" s="37" t="s">
        <v>211</v>
      </c>
      <c r="C4" s="38" t="s">
        <v>407</v>
      </c>
      <c r="D4" s="47" t="s">
        <v>408</v>
      </c>
      <c r="E4" s="39" t="s">
        <v>409</v>
      </c>
      <c r="F4" s="39" t="s">
        <v>410</v>
      </c>
      <c r="G4" s="37" t="s">
        <v>398</v>
      </c>
      <c r="H4" s="37" t="s">
        <v>380</v>
      </c>
      <c r="I4" s="37" t="s">
        <v>399</v>
      </c>
      <c r="J4" s="37" t="s">
        <v>400</v>
      </c>
      <c r="K4" s="18" t="s">
        <v>185</v>
      </c>
      <c r="L4" s="18" t="s">
        <v>185</v>
      </c>
      <c r="M4" s="37" t="s">
        <v>191</v>
      </c>
      <c r="N4" s="39"/>
      <c r="O4" s="14"/>
    </row>
    <row r="5" spans="1:15" ht="48" x14ac:dyDescent="0.15">
      <c r="A5" s="37" t="s">
        <v>411</v>
      </c>
      <c r="B5" s="37" t="s">
        <v>211</v>
      </c>
      <c r="C5" s="38" t="s">
        <v>412</v>
      </c>
      <c r="D5" s="47" t="s">
        <v>413</v>
      </c>
      <c r="E5" s="39" t="s">
        <v>414</v>
      </c>
      <c r="F5" s="39" t="s">
        <v>415</v>
      </c>
      <c r="G5" s="37" t="s">
        <v>398</v>
      </c>
      <c r="H5" s="37" t="s">
        <v>380</v>
      </c>
      <c r="I5" s="37" t="s">
        <v>399</v>
      </c>
      <c r="J5" s="37" t="s">
        <v>400</v>
      </c>
      <c r="K5" s="18" t="s">
        <v>185</v>
      </c>
      <c r="L5" s="18" t="s">
        <v>185</v>
      </c>
      <c r="M5" s="37" t="s">
        <v>191</v>
      </c>
      <c r="N5" s="43"/>
      <c r="O5" s="14"/>
    </row>
    <row r="6" spans="1:15" ht="36" x14ac:dyDescent="0.15">
      <c r="A6" s="37" t="s">
        <v>416</v>
      </c>
      <c r="B6" s="37" t="s">
        <v>211</v>
      </c>
      <c r="C6" s="38" t="s">
        <v>417</v>
      </c>
      <c r="D6" s="47" t="s">
        <v>418</v>
      </c>
      <c r="E6" s="39" t="s">
        <v>419</v>
      </c>
      <c r="F6" s="39" t="s">
        <v>420</v>
      </c>
      <c r="G6" s="37" t="s">
        <v>398</v>
      </c>
      <c r="H6" s="37" t="s">
        <v>380</v>
      </c>
      <c r="I6" s="37" t="s">
        <v>399</v>
      </c>
      <c r="J6" s="37" t="s">
        <v>400</v>
      </c>
      <c r="K6" s="18" t="s">
        <v>185</v>
      </c>
      <c r="L6" s="18" t="s">
        <v>185</v>
      </c>
      <c r="M6" s="37" t="s">
        <v>191</v>
      </c>
      <c r="N6" s="39"/>
      <c r="O6" s="14"/>
    </row>
    <row r="7" spans="1:15" ht="48" x14ac:dyDescent="0.15">
      <c r="A7" s="37" t="s">
        <v>421</v>
      </c>
      <c r="B7" s="37" t="s">
        <v>211</v>
      </c>
      <c r="C7" s="38" t="s">
        <v>422</v>
      </c>
      <c r="D7" s="47" t="s">
        <v>423</v>
      </c>
      <c r="E7" s="39" t="s">
        <v>424</v>
      </c>
      <c r="F7" s="39" t="s">
        <v>425</v>
      </c>
      <c r="G7" s="37" t="s">
        <v>398</v>
      </c>
      <c r="H7" s="37" t="s">
        <v>380</v>
      </c>
      <c r="I7" s="37" t="s">
        <v>399</v>
      </c>
      <c r="J7" s="37" t="s">
        <v>400</v>
      </c>
      <c r="K7" s="18" t="s">
        <v>185</v>
      </c>
      <c r="L7" s="18" t="s">
        <v>185</v>
      </c>
      <c r="M7" s="37" t="s">
        <v>191</v>
      </c>
      <c r="N7" s="43"/>
      <c r="O7" s="14"/>
    </row>
    <row r="8" spans="1:15" ht="12" x14ac:dyDescent="0.15">
      <c r="O8"/>
    </row>
    <row r="9" spans="1:15" ht="12" x14ac:dyDescent="0.15">
      <c r="O9"/>
    </row>
    <row r="10" spans="1:15" ht="12" x14ac:dyDescent="0.15">
      <c r="O10"/>
    </row>
    <row r="11" spans="1:15" ht="12" x14ac:dyDescent="0.15">
      <c r="O11"/>
    </row>
    <row r="12" spans="1:15" ht="12" x14ac:dyDescent="0.15">
      <c r="O12"/>
    </row>
    <row r="13" spans="1:15" ht="12" x14ac:dyDescent="0.15">
      <c r="O13"/>
    </row>
    <row r="14" spans="1:15" ht="12" x14ac:dyDescent="0.15">
      <c r="O14"/>
    </row>
    <row r="15" spans="1:15" ht="12" x14ac:dyDescent="0.15">
      <c r="O15"/>
    </row>
    <row r="16" spans="1:15" ht="12" x14ac:dyDescent="0.15">
      <c r="O16"/>
    </row>
    <row r="17" spans="15:15" ht="12" x14ac:dyDescent="0.15">
      <c r="O17"/>
    </row>
    <row r="18" spans="15:15" ht="12" x14ac:dyDescent="0.15">
      <c r="O18"/>
    </row>
    <row r="19" spans="15:15" ht="12" x14ac:dyDescent="0.15">
      <c r="O19"/>
    </row>
    <row r="20" spans="15:15" ht="12" x14ac:dyDescent="0.15">
      <c r="O20"/>
    </row>
    <row r="21" spans="15:15" ht="12" x14ac:dyDescent="0.15">
      <c r="O21"/>
    </row>
    <row r="22" spans="15:15" ht="12" x14ac:dyDescent="0.15">
      <c r="O22"/>
    </row>
    <row r="23" spans="15:15" ht="12" x14ac:dyDescent="0.15">
      <c r="O23"/>
    </row>
    <row r="24" spans="15:15" ht="12" x14ac:dyDescent="0.15">
      <c r="O24"/>
    </row>
    <row r="25" spans="15:15" ht="12" x14ac:dyDescent="0.15">
      <c r="O25"/>
    </row>
    <row r="26" spans="15:15" ht="12" x14ac:dyDescent="0.15">
      <c r="O26"/>
    </row>
    <row r="27" spans="15:15" ht="12" x14ac:dyDescent="0.15">
      <c r="O27"/>
    </row>
    <row r="28" spans="15:15" ht="12" x14ac:dyDescent="0.15">
      <c r="O28"/>
    </row>
    <row r="29" spans="15:15" ht="12" x14ac:dyDescent="0.15">
      <c r="O29"/>
    </row>
    <row r="30" spans="15:15" ht="12" x14ac:dyDescent="0.15">
      <c r="O30"/>
    </row>
    <row r="31" spans="15:15" ht="12" x14ac:dyDescent="0.15">
      <c r="O31"/>
    </row>
    <row r="32" spans="15:15" ht="12" x14ac:dyDescent="0.15"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phoneticPr fontId="23" type="noConversion"/>
  <dataValidations count="1">
    <dataValidation type="list" allowBlank="1" showErrorMessage="1" sqref="O2 O3 O4 O5:O20 O21:O46" xr:uid="{00000000-0002-0000-0700-000000000000}">
      <formula1>"T,T+1Q,T+2Q,T+3Q,T+4Q,NS"</formula1>
    </dataValidation>
  </dataValidations>
  <pageMargins left="0.74791666666666701" right="0.74791666666666701" top="0.98402777777777795" bottom="0.98402777777777795" header="0.51180555555555596" footer="0.51180555555555596"/>
  <pageSetup paperSize="9" orientation="portrait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O46"/>
  <sheetViews>
    <sheetView workbookViewId="0">
      <selection activeCell="N12" sqref="N12:O20"/>
    </sheetView>
  </sheetViews>
  <sheetFormatPr defaultColWidth="9" defaultRowHeight="15.6" x14ac:dyDescent="0.15"/>
  <cols>
    <col min="2" max="2" width="7.88671875" customWidth="1"/>
    <col min="3" max="3" width="30.33203125" customWidth="1"/>
    <col min="4" max="4" width="30.88671875" customWidth="1"/>
    <col min="5" max="5" width="39" customWidth="1"/>
    <col min="6" max="6" width="40.5546875" customWidth="1"/>
    <col min="7" max="7" width="9.88671875" customWidth="1"/>
    <col min="10" max="10" width="12.88671875" customWidth="1"/>
    <col min="14" max="14" width="5.88671875" customWidth="1"/>
    <col min="15" max="15" width="17.109375" style="6"/>
  </cols>
  <sheetData>
    <row r="1" spans="1:15" s="35" customFormat="1" ht="12" x14ac:dyDescent="0.15">
      <c r="A1" s="36" t="s">
        <v>162</v>
      </c>
      <c r="B1" s="36" t="s">
        <v>163</v>
      </c>
      <c r="C1" s="36" t="s">
        <v>164</v>
      </c>
      <c r="D1" s="36" t="s">
        <v>165</v>
      </c>
      <c r="E1" s="36" t="s">
        <v>166</v>
      </c>
      <c r="F1" s="36" t="s">
        <v>167</v>
      </c>
      <c r="G1" s="36" t="s">
        <v>168</v>
      </c>
      <c r="H1" s="36" t="s">
        <v>169</v>
      </c>
      <c r="I1" s="36" t="s">
        <v>170</v>
      </c>
      <c r="J1" s="36" t="s">
        <v>171</v>
      </c>
      <c r="K1" s="36" t="s">
        <v>172</v>
      </c>
      <c r="L1" s="36" t="s">
        <v>173</v>
      </c>
      <c r="M1" s="36" t="s">
        <v>174</v>
      </c>
      <c r="N1" s="36" t="s">
        <v>75</v>
      </c>
      <c r="O1" s="12" t="s">
        <v>175</v>
      </c>
    </row>
    <row r="2" spans="1:15" ht="36" x14ac:dyDescent="0.15">
      <c r="A2" s="37" t="s">
        <v>426</v>
      </c>
      <c r="B2" s="37" t="s">
        <v>211</v>
      </c>
      <c r="C2" s="38" t="s">
        <v>427</v>
      </c>
      <c r="D2" s="39" t="s">
        <v>428</v>
      </c>
      <c r="E2" s="39" t="s">
        <v>429</v>
      </c>
      <c r="F2" s="39" t="s">
        <v>430</v>
      </c>
      <c r="G2" s="37" t="s">
        <v>398</v>
      </c>
      <c r="H2" s="37" t="s">
        <v>380</v>
      </c>
      <c r="I2" s="37" t="s">
        <v>399</v>
      </c>
      <c r="J2" s="37" t="s">
        <v>431</v>
      </c>
      <c r="K2" s="18" t="s">
        <v>185</v>
      </c>
      <c r="L2" s="18" t="s">
        <v>185</v>
      </c>
      <c r="M2" s="37" t="s">
        <v>191</v>
      </c>
      <c r="N2" s="39"/>
      <c r="O2" s="14"/>
    </row>
    <row r="3" spans="1:15" ht="48" x14ac:dyDescent="0.15">
      <c r="A3" s="37" t="s">
        <v>432</v>
      </c>
      <c r="B3" s="37" t="s">
        <v>211</v>
      </c>
      <c r="C3" s="38" t="s">
        <v>433</v>
      </c>
      <c r="D3" s="39" t="s">
        <v>434</v>
      </c>
      <c r="E3" s="39" t="s">
        <v>435</v>
      </c>
      <c r="F3" s="39" t="s">
        <v>436</v>
      </c>
      <c r="G3" s="37" t="s">
        <v>398</v>
      </c>
      <c r="H3" s="37" t="s">
        <v>380</v>
      </c>
      <c r="I3" s="37" t="s">
        <v>399</v>
      </c>
      <c r="J3" s="37" t="s">
        <v>431</v>
      </c>
      <c r="K3" s="18" t="s">
        <v>185</v>
      </c>
      <c r="L3" s="18" t="s">
        <v>185</v>
      </c>
      <c r="M3" s="37" t="s">
        <v>191</v>
      </c>
      <c r="N3" s="43"/>
      <c r="O3" s="14"/>
    </row>
    <row r="4" spans="1:15" ht="12" x14ac:dyDescent="0.15">
      <c r="A4" s="136" t="s">
        <v>437</v>
      </c>
      <c r="B4" s="37" t="s">
        <v>211</v>
      </c>
      <c r="C4" s="38" t="s">
        <v>438</v>
      </c>
      <c r="D4" s="40" t="s">
        <v>439</v>
      </c>
      <c r="E4" s="140" t="s">
        <v>440</v>
      </c>
      <c r="F4" s="143" t="s">
        <v>441</v>
      </c>
      <c r="G4" s="37" t="s">
        <v>398</v>
      </c>
      <c r="H4" s="37" t="s">
        <v>380</v>
      </c>
      <c r="I4" s="37" t="s">
        <v>399</v>
      </c>
      <c r="J4" s="37" t="s">
        <v>431</v>
      </c>
      <c r="K4" s="18" t="s">
        <v>185</v>
      </c>
      <c r="L4" s="18" t="s">
        <v>185</v>
      </c>
      <c r="M4" s="37" t="s">
        <v>191</v>
      </c>
      <c r="N4" s="43"/>
      <c r="O4" s="14"/>
    </row>
    <row r="5" spans="1:15" ht="12" x14ac:dyDescent="0.15">
      <c r="A5" s="137"/>
      <c r="B5" s="18" t="s">
        <v>211</v>
      </c>
      <c r="C5" s="41" t="s">
        <v>442</v>
      </c>
      <c r="D5" s="41" t="s">
        <v>443</v>
      </c>
      <c r="E5" s="141"/>
      <c r="F5" s="144"/>
      <c r="G5" s="37" t="s">
        <v>398</v>
      </c>
      <c r="H5" s="37" t="s">
        <v>380</v>
      </c>
      <c r="I5" s="37" t="s">
        <v>399</v>
      </c>
      <c r="J5" s="37" t="s">
        <v>431</v>
      </c>
      <c r="K5" s="18" t="s">
        <v>185</v>
      </c>
      <c r="L5" s="18" t="s">
        <v>185</v>
      </c>
      <c r="M5" s="37" t="s">
        <v>191</v>
      </c>
      <c r="N5" s="44"/>
      <c r="O5" s="14"/>
    </row>
    <row r="6" spans="1:15" ht="12" x14ac:dyDescent="0.15">
      <c r="A6" s="137"/>
      <c r="B6" s="18" t="s">
        <v>187</v>
      </c>
      <c r="C6" s="42" t="s">
        <v>444</v>
      </c>
      <c r="D6" s="42" t="s">
        <v>445</v>
      </c>
      <c r="E6" s="141"/>
      <c r="F6" s="144"/>
      <c r="G6" s="37" t="s">
        <v>398</v>
      </c>
      <c r="H6" s="37" t="s">
        <v>380</v>
      </c>
      <c r="I6" s="37" t="s">
        <v>399</v>
      </c>
      <c r="J6" s="37" t="s">
        <v>431</v>
      </c>
      <c r="K6" s="18" t="s">
        <v>185</v>
      </c>
      <c r="L6" s="18" t="s">
        <v>185</v>
      </c>
      <c r="M6" s="37" t="s">
        <v>191</v>
      </c>
      <c r="N6" s="44"/>
      <c r="O6" s="14"/>
    </row>
    <row r="7" spans="1:15" ht="17.100000000000001" customHeight="1" x14ac:dyDescent="0.15">
      <c r="A7" s="137"/>
      <c r="B7" s="18" t="s">
        <v>187</v>
      </c>
      <c r="C7" s="42" t="s">
        <v>446</v>
      </c>
      <c r="D7" s="42" t="s">
        <v>447</v>
      </c>
      <c r="E7" s="141"/>
      <c r="F7" s="144"/>
      <c r="G7" s="37" t="s">
        <v>398</v>
      </c>
      <c r="H7" s="37" t="s">
        <v>380</v>
      </c>
      <c r="I7" s="37" t="s">
        <v>399</v>
      </c>
      <c r="J7" s="37" t="s">
        <v>431</v>
      </c>
      <c r="K7" s="18" t="s">
        <v>185</v>
      </c>
      <c r="L7" s="18" t="s">
        <v>185</v>
      </c>
      <c r="M7" s="37" t="s">
        <v>191</v>
      </c>
      <c r="N7" s="44"/>
      <c r="O7" s="14"/>
    </row>
    <row r="8" spans="1:15" ht="15.6" customHeight="1" x14ac:dyDescent="0.15">
      <c r="A8" s="137"/>
      <c r="B8" s="18" t="s">
        <v>187</v>
      </c>
      <c r="C8" s="42" t="s">
        <v>448</v>
      </c>
      <c r="D8" s="42" t="s">
        <v>449</v>
      </c>
      <c r="E8" s="141"/>
      <c r="F8" s="144"/>
      <c r="G8" s="37" t="s">
        <v>398</v>
      </c>
      <c r="H8" s="37" t="s">
        <v>380</v>
      </c>
      <c r="I8" s="37" t="s">
        <v>399</v>
      </c>
      <c r="J8" s="37" t="s">
        <v>431</v>
      </c>
      <c r="K8" s="18" t="s">
        <v>185</v>
      </c>
      <c r="L8" s="18" t="s">
        <v>185</v>
      </c>
      <c r="M8" s="37" t="s">
        <v>191</v>
      </c>
      <c r="N8" s="44"/>
      <c r="O8" s="14"/>
    </row>
    <row r="9" spans="1:15" ht="108" customHeight="1" x14ac:dyDescent="0.15">
      <c r="A9" s="139"/>
      <c r="B9" s="18" t="s">
        <v>187</v>
      </c>
      <c r="C9" s="42" t="s">
        <v>450</v>
      </c>
      <c r="D9" s="42" t="s">
        <v>451</v>
      </c>
      <c r="E9" s="142"/>
      <c r="F9" s="145"/>
      <c r="G9" s="37" t="s">
        <v>398</v>
      </c>
      <c r="H9" s="37" t="s">
        <v>380</v>
      </c>
      <c r="I9" s="37" t="s">
        <v>399</v>
      </c>
      <c r="J9" s="37" t="s">
        <v>431</v>
      </c>
      <c r="K9" s="18" t="s">
        <v>185</v>
      </c>
      <c r="L9" s="18" t="s">
        <v>185</v>
      </c>
      <c r="M9" s="37" t="s">
        <v>191</v>
      </c>
      <c r="N9" s="44"/>
      <c r="O9" s="14"/>
    </row>
    <row r="10" spans="1:15" ht="42" customHeight="1" x14ac:dyDescent="0.15">
      <c r="A10" s="37" t="s">
        <v>452</v>
      </c>
      <c r="B10" s="37" t="s">
        <v>211</v>
      </c>
      <c r="C10" s="38" t="s">
        <v>453</v>
      </c>
      <c r="D10" s="39" t="s">
        <v>454</v>
      </c>
      <c r="E10" s="39" t="s">
        <v>455</v>
      </c>
      <c r="F10" s="39" t="s">
        <v>456</v>
      </c>
      <c r="G10" s="37" t="s">
        <v>398</v>
      </c>
      <c r="H10" s="37" t="s">
        <v>380</v>
      </c>
      <c r="I10" s="37" t="s">
        <v>399</v>
      </c>
      <c r="J10" s="37" t="s">
        <v>431</v>
      </c>
      <c r="K10" s="18" t="s">
        <v>185</v>
      </c>
      <c r="L10" s="18" t="s">
        <v>185</v>
      </c>
      <c r="M10" s="37" t="s">
        <v>191</v>
      </c>
      <c r="N10" s="39"/>
      <c r="O10" s="14"/>
    </row>
    <row r="11" spans="1:15" ht="54.6" customHeight="1" x14ac:dyDescent="0.15">
      <c r="A11" s="37" t="s">
        <v>457</v>
      </c>
      <c r="B11" s="37" t="s">
        <v>211</v>
      </c>
      <c r="C11" s="38" t="s">
        <v>458</v>
      </c>
      <c r="D11" s="39" t="s">
        <v>459</v>
      </c>
      <c r="E11" s="39" t="s">
        <v>460</v>
      </c>
      <c r="F11" s="39" t="s">
        <v>461</v>
      </c>
      <c r="G11" s="37" t="s">
        <v>398</v>
      </c>
      <c r="H11" s="37" t="s">
        <v>380</v>
      </c>
      <c r="I11" s="37" t="s">
        <v>399</v>
      </c>
      <c r="J11" s="37" t="s">
        <v>431</v>
      </c>
      <c r="K11" s="18" t="s">
        <v>185</v>
      </c>
      <c r="L11" s="18" t="s">
        <v>185</v>
      </c>
      <c r="M11" s="37" t="s">
        <v>191</v>
      </c>
      <c r="N11" s="43"/>
      <c r="O11" s="14"/>
    </row>
    <row r="12" spans="1:15" ht="12" x14ac:dyDescent="0.15">
      <c r="O12"/>
    </row>
    <row r="13" spans="1:15" ht="12" x14ac:dyDescent="0.15">
      <c r="O13"/>
    </row>
    <row r="14" spans="1:15" ht="12" x14ac:dyDescent="0.15">
      <c r="O14"/>
    </row>
    <row r="15" spans="1:15" ht="12" x14ac:dyDescent="0.15">
      <c r="O15"/>
    </row>
    <row r="16" spans="1:15" ht="12" x14ac:dyDescent="0.15">
      <c r="O16"/>
    </row>
    <row r="17" spans="15:15" ht="12" x14ac:dyDescent="0.15">
      <c r="O17"/>
    </row>
    <row r="18" spans="15:15" ht="12" x14ac:dyDescent="0.15">
      <c r="O18"/>
    </row>
    <row r="19" spans="15:15" ht="12" x14ac:dyDescent="0.15">
      <c r="O19"/>
    </row>
    <row r="20" spans="15:15" ht="12" x14ac:dyDescent="0.15">
      <c r="O20"/>
    </row>
    <row r="21" spans="15:15" ht="12" x14ac:dyDescent="0.15">
      <c r="O21"/>
    </row>
    <row r="22" spans="15:15" ht="12" x14ac:dyDescent="0.15">
      <c r="O22"/>
    </row>
    <row r="23" spans="15:15" ht="12" x14ac:dyDescent="0.15">
      <c r="O23"/>
    </row>
    <row r="24" spans="15:15" ht="12" x14ac:dyDescent="0.15">
      <c r="O24"/>
    </row>
    <row r="25" spans="15:15" ht="12" x14ac:dyDescent="0.15">
      <c r="O25"/>
    </row>
    <row r="26" spans="15:15" ht="12" x14ac:dyDescent="0.15">
      <c r="O26"/>
    </row>
    <row r="27" spans="15:15" ht="12" x14ac:dyDescent="0.15">
      <c r="O27"/>
    </row>
    <row r="28" spans="15:15" ht="12" x14ac:dyDescent="0.15">
      <c r="O28"/>
    </row>
    <row r="29" spans="15:15" ht="12" x14ac:dyDescent="0.15">
      <c r="O29"/>
    </row>
    <row r="30" spans="15:15" ht="12" x14ac:dyDescent="0.15">
      <c r="O30"/>
    </row>
    <row r="31" spans="15:15" ht="12" x14ac:dyDescent="0.15">
      <c r="O31"/>
    </row>
    <row r="32" spans="15:15" ht="12" x14ac:dyDescent="0.15"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mergeCells count="3">
    <mergeCell ref="A4:A9"/>
    <mergeCell ref="E4:E9"/>
    <mergeCell ref="F4:F9"/>
  </mergeCells>
  <phoneticPr fontId="23" type="noConversion"/>
  <dataValidations count="1">
    <dataValidation type="list" allowBlank="1" showErrorMessage="1" sqref="O2 O3 O4 O5:O20 O21:O46" xr:uid="{00000000-0002-0000-0800-000000000000}">
      <formula1>"T,T+1Q,T+2Q,T+3Q,T+4Q,NS"</formula1>
    </dataValidation>
  </dataValidations>
  <pageMargins left="0.74791666666666701" right="0.74791666666666701" top="0.98402777777777795" bottom="0.98402777777777795" header="0.51180555555555596" footer="0.51180555555555596"/>
  <pageSetup paperSize="9" orientation="portrait"/>
  <headerFooter alignWithMargins="0">
    <oddHeader>&amp;L&amp;G&amp;C&amp;F&amp;R文档密级</oddHeader>
    <oddFooter>&amp;L&amp;D&amp;C华为保密信息,未经授权禁止扩散&amp;R第&amp;P页，共&amp;N页</oddFooter>
  </headerFooter>
  <legacyDrawingHF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tabColor rgb="FF0000FF"/>
  </sheetPr>
  <dimension ref="A1:O46"/>
  <sheetViews>
    <sheetView topLeftCell="D1" workbookViewId="0">
      <pane ySplit="1" topLeftCell="A2" activePane="bottomLeft" state="frozen"/>
      <selection pane="bottomLeft" activeCell="O13" sqref="O13:O22"/>
    </sheetView>
  </sheetViews>
  <sheetFormatPr defaultColWidth="9" defaultRowHeight="15.6" x14ac:dyDescent="0.15"/>
  <cols>
    <col min="1" max="1" width="9" style="25"/>
    <col min="2" max="2" width="7.88671875" style="25" customWidth="1"/>
    <col min="3" max="3" width="34.109375" style="25" customWidth="1"/>
    <col min="4" max="4" width="29.109375" style="25" customWidth="1"/>
    <col min="5" max="5" width="33" style="25" customWidth="1"/>
    <col min="6" max="6" width="67.6640625" style="25" customWidth="1"/>
    <col min="7" max="7" width="9" style="25"/>
    <col min="8" max="8" width="9.88671875" style="25" customWidth="1"/>
    <col min="9" max="9" width="5.88671875" style="25" customWidth="1"/>
    <col min="10" max="10" width="15" style="25" customWidth="1"/>
    <col min="11" max="12" width="9" style="25"/>
    <col min="13" max="13" width="9.88671875" style="25" customWidth="1"/>
    <col min="14" max="14" width="26.6640625" style="25" customWidth="1"/>
    <col min="15" max="15" width="17.109375" style="6"/>
    <col min="16" max="16384" width="9" style="25"/>
  </cols>
  <sheetData>
    <row r="1" spans="1:15" ht="12" x14ac:dyDescent="0.15">
      <c r="A1" s="7" t="s">
        <v>162</v>
      </c>
      <c r="B1" s="7" t="s">
        <v>163</v>
      </c>
      <c r="C1" s="7" t="s">
        <v>164</v>
      </c>
      <c r="D1" s="7" t="s">
        <v>165</v>
      </c>
      <c r="E1" s="7" t="s">
        <v>166</v>
      </c>
      <c r="F1" s="7" t="s">
        <v>167</v>
      </c>
      <c r="G1" s="7" t="s">
        <v>168</v>
      </c>
      <c r="H1" s="7" t="s">
        <v>169</v>
      </c>
      <c r="I1" s="7" t="s">
        <v>170</v>
      </c>
      <c r="J1" s="7" t="s">
        <v>171</v>
      </c>
      <c r="K1" s="7" t="s">
        <v>172</v>
      </c>
      <c r="L1" s="7" t="s">
        <v>173</v>
      </c>
      <c r="M1" s="7" t="s">
        <v>174</v>
      </c>
      <c r="N1" s="7" t="s">
        <v>75</v>
      </c>
      <c r="O1" s="12" t="s">
        <v>175</v>
      </c>
    </row>
    <row r="2" spans="1:15" ht="24" x14ac:dyDescent="0.15">
      <c r="A2" s="146" t="s">
        <v>462</v>
      </c>
      <c r="B2" s="28" t="s">
        <v>463</v>
      </c>
      <c r="C2" s="29" t="s">
        <v>464</v>
      </c>
      <c r="D2" s="29" t="s">
        <v>465</v>
      </c>
      <c r="E2" s="32" t="s">
        <v>466</v>
      </c>
      <c r="F2" s="148" t="s">
        <v>467</v>
      </c>
      <c r="G2" s="27" t="s">
        <v>181</v>
      </c>
      <c r="H2" s="27" t="s">
        <v>182</v>
      </c>
      <c r="I2" s="27" t="s">
        <v>183</v>
      </c>
      <c r="J2" s="27" t="s">
        <v>184</v>
      </c>
      <c r="K2" s="27" t="s">
        <v>185</v>
      </c>
      <c r="L2" s="27" t="s">
        <v>185</v>
      </c>
      <c r="M2" s="27" t="s">
        <v>186</v>
      </c>
      <c r="N2" s="27"/>
      <c r="O2" s="14"/>
    </row>
    <row r="3" spans="1:15" ht="24" x14ac:dyDescent="0.15">
      <c r="A3" s="147"/>
      <c r="B3" s="28" t="s">
        <v>468</v>
      </c>
      <c r="C3" s="29" t="s">
        <v>469</v>
      </c>
      <c r="D3" s="29" t="s">
        <v>470</v>
      </c>
      <c r="E3" s="32" t="s">
        <v>471</v>
      </c>
      <c r="F3" s="150"/>
      <c r="G3" s="27" t="s">
        <v>181</v>
      </c>
      <c r="H3" s="27" t="s">
        <v>182</v>
      </c>
      <c r="I3" s="27" t="s">
        <v>183</v>
      </c>
      <c r="J3" s="27" t="s">
        <v>184</v>
      </c>
      <c r="K3" s="27" t="s">
        <v>185</v>
      </c>
      <c r="L3" s="27" t="s">
        <v>185</v>
      </c>
      <c r="M3" s="27" t="s">
        <v>191</v>
      </c>
      <c r="N3" s="27"/>
      <c r="O3" s="14"/>
    </row>
    <row r="4" spans="1:15" ht="24" x14ac:dyDescent="0.15">
      <c r="A4" s="147"/>
      <c r="B4" s="28" t="s">
        <v>468</v>
      </c>
      <c r="C4" s="29" t="s">
        <v>472</v>
      </c>
      <c r="D4" s="29" t="s">
        <v>473</v>
      </c>
      <c r="E4" s="32" t="s">
        <v>474</v>
      </c>
      <c r="F4" s="149"/>
      <c r="G4" s="27" t="s">
        <v>181</v>
      </c>
      <c r="H4" s="27" t="s">
        <v>182</v>
      </c>
      <c r="I4" s="27" t="s">
        <v>183</v>
      </c>
      <c r="J4" s="27" t="s">
        <v>184</v>
      </c>
      <c r="K4" s="27" t="s">
        <v>185</v>
      </c>
      <c r="L4" s="27" t="s">
        <v>185</v>
      </c>
      <c r="M4" s="27" t="s">
        <v>191</v>
      </c>
      <c r="N4" s="27"/>
      <c r="O4" s="14"/>
    </row>
    <row r="5" spans="1:15" ht="24" x14ac:dyDescent="0.15">
      <c r="A5" s="151" t="s">
        <v>475</v>
      </c>
      <c r="B5" s="28" t="s">
        <v>463</v>
      </c>
      <c r="C5" s="29" t="s">
        <v>476</v>
      </c>
      <c r="D5" s="29" t="s">
        <v>477</v>
      </c>
      <c r="E5" s="32" t="s">
        <v>478</v>
      </c>
      <c r="F5" s="148" t="s">
        <v>479</v>
      </c>
      <c r="G5" s="27" t="s">
        <v>181</v>
      </c>
      <c r="H5" s="27" t="s">
        <v>182</v>
      </c>
      <c r="I5" s="27" t="s">
        <v>183</v>
      </c>
      <c r="J5" s="27" t="s">
        <v>184</v>
      </c>
      <c r="K5" s="27" t="s">
        <v>185</v>
      </c>
      <c r="L5" s="27" t="s">
        <v>185</v>
      </c>
      <c r="M5" s="27" t="s">
        <v>186</v>
      </c>
      <c r="N5" s="27"/>
      <c r="O5" s="14"/>
    </row>
    <row r="6" spans="1:15" ht="24" x14ac:dyDescent="0.15">
      <c r="A6" s="152"/>
      <c r="B6" s="28" t="s">
        <v>468</v>
      </c>
      <c r="C6" s="29" t="s">
        <v>480</v>
      </c>
      <c r="D6" s="29" t="s">
        <v>481</v>
      </c>
      <c r="E6" s="32" t="s">
        <v>482</v>
      </c>
      <c r="F6" s="150"/>
      <c r="G6" s="27" t="s">
        <v>181</v>
      </c>
      <c r="H6" s="27" t="s">
        <v>182</v>
      </c>
      <c r="I6" s="27" t="s">
        <v>183</v>
      </c>
      <c r="J6" s="27" t="s">
        <v>184</v>
      </c>
      <c r="K6" s="27" t="s">
        <v>185</v>
      </c>
      <c r="L6" s="27" t="s">
        <v>185</v>
      </c>
      <c r="M6" s="27" t="s">
        <v>191</v>
      </c>
      <c r="N6" s="27"/>
      <c r="O6" s="14"/>
    </row>
    <row r="7" spans="1:15" ht="24" x14ac:dyDescent="0.15">
      <c r="A7" s="153"/>
      <c r="B7" s="28" t="s">
        <v>468</v>
      </c>
      <c r="C7" s="29" t="s">
        <v>483</v>
      </c>
      <c r="D7" s="29" t="s">
        <v>484</v>
      </c>
      <c r="E7" s="32" t="s">
        <v>485</v>
      </c>
      <c r="F7" s="149"/>
      <c r="G7" s="27" t="s">
        <v>181</v>
      </c>
      <c r="H7" s="27" t="s">
        <v>182</v>
      </c>
      <c r="I7" s="27" t="s">
        <v>183</v>
      </c>
      <c r="J7" s="27" t="s">
        <v>184</v>
      </c>
      <c r="K7" s="27" t="s">
        <v>185</v>
      </c>
      <c r="L7" s="27" t="s">
        <v>185</v>
      </c>
      <c r="M7" s="27" t="s">
        <v>191</v>
      </c>
      <c r="N7" s="27"/>
      <c r="O7" s="14"/>
    </row>
    <row r="8" spans="1:15" ht="24" x14ac:dyDescent="0.15">
      <c r="A8" s="146" t="s">
        <v>486</v>
      </c>
      <c r="B8" s="28" t="s">
        <v>468</v>
      </c>
      <c r="C8" s="29" t="s">
        <v>487</v>
      </c>
      <c r="D8" s="29" t="s">
        <v>488</v>
      </c>
      <c r="E8" s="148" t="s">
        <v>489</v>
      </c>
      <c r="F8" s="148" t="s">
        <v>490</v>
      </c>
      <c r="G8" s="155" t="s">
        <v>181</v>
      </c>
      <c r="H8" s="155" t="s">
        <v>182</v>
      </c>
      <c r="I8" s="155" t="s">
        <v>183</v>
      </c>
      <c r="J8" s="155" t="s">
        <v>184</v>
      </c>
      <c r="K8" s="155" t="s">
        <v>185</v>
      </c>
      <c r="L8" s="155" t="s">
        <v>185</v>
      </c>
      <c r="M8" s="27" t="s">
        <v>191</v>
      </c>
      <c r="N8" s="27"/>
      <c r="O8" s="14"/>
    </row>
    <row r="9" spans="1:15" ht="24" x14ac:dyDescent="0.15">
      <c r="A9" s="147"/>
      <c r="B9" s="28" t="s">
        <v>398</v>
      </c>
      <c r="C9" s="29" t="s">
        <v>491</v>
      </c>
      <c r="D9" s="29" t="s">
        <v>492</v>
      </c>
      <c r="E9" s="149"/>
      <c r="F9" s="150"/>
      <c r="G9" s="156"/>
      <c r="H9" s="156"/>
      <c r="I9" s="156"/>
      <c r="J9" s="156"/>
      <c r="K9" s="156"/>
      <c r="L9" s="156"/>
      <c r="M9" s="27" t="s">
        <v>191</v>
      </c>
      <c r="N9" s="27"/>
      <c r="O9" s="14"/>
    </row>
    <row r="10" spans="1:15" ht="24" x14ac:dyDescent="0.15">
      <c r="A10" s="147"/>
      <c r="B10" s="28" t="s">
        <v>468</v>
      </c>
      <c r="C10" s="29" t="s">
        <v>493</v>
      </c>
      <c r="D10" s="29" t="s">
        <v>494</v>
      </c>
      <c r="E10" s="34" t="s">
        <v>495</v>
      </c>
      <c r="F10" s="150"/>
      <c r="G10" s="33" t="s">
        <v>181</v>
      </c>
      <c r="H10" s="33" t="s">
        <v>182</v>
      </c>
      <c r="I10" s="33" t="s">
        <v>183</v>
      </c>
      <c r="J10" s="33" t="s">
        <v>184</v>
      </c>
      <c r="K10" s="33" t="s">
        <v>185</v>
      </c>
      <c r="L10" s="33" t="s">
        <v>185</v>
      </c>
      <c r="M10" s="27" t="s">
        <v>191</v>
      </c>
      <c r="N10" s="27"/>
      <c r="O10" s="14"/>
    </row>
    <row r="11" spans="1:15" ht="24" x14ac:dyDescent="0.15">
      <c r="A11" s="154"/>
      <c r="B11" s="28" t="s">
        <v>468</v>
      </c>
      <c r="C11" s="29" t="s">
        <v>496</v>
      </c>
      <c r="D11" s="29" t="s">
        <v>497</v>
      </c>
      <c r="E11" s="34" t="s">
        <v>498</v>
      </c>
      <c r="F11" s="149"/>
      <c r="G11" s="33" t="s">
        <v>181</v>
      </c>
      <c r="H11" s="33" t="s">
        <v>182</v>
      </c>
      <c r="I11" s="33" t="s">
        <v>183</v>
      </c>
      <c r="J11" s="33" t="s">
        <v>184</v>
      </c>
      <c r="K11" s="33" t="s">
        <v>185</v>
      </c>
      <c r="L11" s="33" t="s">
        <v>185</v>
      </c>
      <c r="M11" s="27" t="s">
        <v>191</v>
      </c>
      <c r="N11" s="27"/>
      <c r="O11" s="14"/>
    </row>
    <row r="12" spans="1:15" ht="24" x14ac:dyDescent="0.15">
      <c r="A12" s="146" t="s">
        <v>499</v>
      </c>
      <c r="B12" s="28" t="s">
        <v>463</v>
      </c>
      <c r="C12" s="29" t="s">
        <v>500</v>
      </c>
      <c r="D12" s="29" t="s">
        <v>501</v>
      </c>
      <c r="E12" s="32" t="s">
        <v>502</v>
      </c>
      <c r="F12" s="148" t="s">
        <v>503</v>
      </c>
      <c r="G12" s="27" t="s">
        <v>181</v>
      </c>
      <c r="H12" s="27" t="s">
        <v>182</v>
      </c>
      <c r="I12" s="27" t="s">
        <v>183</v>
      </c>
      <c r="J12" s="27" t="s">
        <v>184</v>
      </c>
      <c r="K12" s="27" t="s">
        <v>185</v>
      </c>
      <c r="L12" s="27" t="s">
        <v>185</v>
      </c>
      <c r="M12" s="27" t="s">
        <v>186</v>
      </c>
      <c r="N12" s="27"/>
      <c r="O12" s="14"/>
    </row>
    <row r="13" spans="1:15" ht="24" x14ac:dyDescent="0.15">
      <c r="A13" s="147"/>
      <c r="B13" s="28" t="s">
        <v>468</v>
      </c>
      <c r="C13" s="29" t="s">
        <v>504</v>
      </c>
      <c r="D13" s="29" t="s">
        <v>505</v>
      </c>
      <c r="E13" s="32" t="s">
        <v>506</v>
      </c>
      <c r="F13" s="150"/>
      <c r="G13" s="27" t="s">
        <v>181</v>
      </c>
      <c r="H13" s="27" t="s">
        <v>182</v>
      </c>
      <c r="I13" s="27" t="s">
        <v>183</v>
      </c>
      <c r="J13" s="27" t="s">
        <v>184</v>
      </c>
      <c r="K13" s="27" t="s">
        <v>185</v>
      </c>
      <c r="L13" s="27" t="s">
        <v>185</v>
      </c>
      <c r="M13" s="27" t="s">
        <v>191</v>
      </c>
      <c r="N13" s="27"/>
      <c r="O13" s="14"/>
    </row>
    <row r="14" spans="1:15" ht="24" x14ac:dyDescent="0.15">
      <c r="A14" s="154"/>
      <c r="B14" s="28" t="s">
        <v>468</v>
      </c>
      <c r="C14" s="29" t="s">
        <v>507</v>
      </c>
      <c r="D14" s="29" t="s">
        <v>508</v>
      </c>
      <c r="E14" s="32" t="s">
        <v>509</v>
      </c>
      <c r="F14" s="149"/>
      <c r="G14" s="27" t="s">
        <v>181</v>
      </c>
      <c r="H14" s="27" t="s">
        <v>182</v>
      </c>
      <c r="I14" s="27" t="s">
        <v>183</v>
      </c>
      <c r="J14" s="27" t="s">
        <v>184</v>
      </c>
      <c r="K14" s="27" t="s">
        <v>185</v>
      </c>
      <c r="L14" s="27" t="s">
        <v>185</v>
      </c>
      <c r="M14" s="27" t="s">
        <v>191</v>
      </c>
      <c r="N14" s="27"/>
      <c r="O14" s="14"/>
    </row>
    <row r="15" spans="1:15" ht="24" x14ac:dyDescent="0.15">
      <c r="A15" s="146" t="s">
        <v>510</v>
      </c>
      <c r="B15" s="28" t="s">
        <v>463</v>
      </c>
      <c r="C15" s="29" t="s">
        <v>511</v>
      </c>
      <c r="D15" s="29" t="s">
        <v>512</v>
      </c>
      <c r="E15" s="32" t="s">
        <v>513</v>
      </c>
      <c r="F15" s="148" t="s">
        <v>514</v>
      </c>
      <c r="G15" s="27" t="s">
        <v>181</v>
      </c>
      <c r="H15" s="27" t="s">
        <v>182</v>
      </c>
      <c r="I15" s="27" t="s">
        <v>183</v>
      </c>
      <c r="J15" s="27" t="s">
        <v>184</v>
      </c>
      <c r="K15" s="27" t="s">
        <v>185</v>
      </c>
      <c r="L15" s="27" t="s">
        <v>185</v>
      </c>
      <c r="M15" s="27" t="s">
        <v>186</v>
      </c>
      <c r="N15" s="27"/>
      <c r="O15" s="14"/>
    </row>
    <row r="16" spans="1:15" ht="24" x14ac:dyDescent="0.15">
      <c r="A16" s="147"/>
      <c r="B16" s="28" t="s">
        <v>468</v>
      </c>
      <c r="C16" s="29" t="s">
        <v>515</v>
      </c>
      <c r="D16" s="29" t="s">
        <v>516</v>
      </c>
      <c r="E16" s="32" t="s">
        <v>517</v>
      </c>
      <c r="F16" s="150"/>
      <c r="G16" s="27" t="s">
        <v>181</v>
      </c>
      <c r="H16" s="27" t="s">
        <v>182</v>
      </c>
      <c r="I16" s="27" t="s">
        <v>183</v>
      </c>
      <c r="J16" s="27" t="s">
        <v>184</v>
      </c>
      <c r="K16" s="27" t="s">
        <v>185</v>
      </c>
      <c r="L16" s="27" t="s">
        <v>185</v>
      </c>
      <c r="M16" s="27" t="s">
        <v>191</v>
      </c>
      <c r="N16" s="27"/>
      <c r="O16" s="14"/>
    </row>
    <row r="17" spans="1:15" ht="24" x14ac:dyDescent="0.15">
      <c r="A17" s="154"/>
      <c r="B17" s="28" t="s">
        <v>468</v>
      </c>
      <c r="C17" s="29" t="s">
        <v>518</v>
      </c>
      <c r="D17" s="29" t="s">
        <v>519</v>
      </c>
      <c r="E17" s="32" t="s">
        <v>520</v>
      </c>
      <c r="F17" s="149"/>
      <c r="G17" s="27" t="s">
        <v>181</v>
      </c>
      <c r="H17" s="27" t="s">
        <v>182</v>
      </c>
      <c r="I17" s="27" t="s">
        <v>183</v>
      </c>
      <c r="J17" s="27" t="s">
        <v>184</v>
      </c>
      <c r="K17" s="27" t="s">
        <v>185</v>
      </c>
      <c r="L17" s="27" t="s">
        <v>185</v>
      </c>
      <c r="M17" s="27" t="s">
        <v>191</v>
      </c>
      <c r="N17" s="27"/>
      <c r="O17" s="14"/>
    </row>
    <row r="18" spans="1:15" ht="24" x14ac:dyDescent="0.15">
      <c r="A18" s="146" t="s">
        <v>521</v>
      </c>
      <c r="B18" s="28" t="s">
        <v>468</v>
      </c>
      <c r="C18" s="29" t="s">
        <v>522</v>
      </c>
      <c r="D18" s="29" t="s">
        <v>523</v>
      </c>
      <c r="E18" s="148" t="s">
        <v>524</v>
      </c>
      <c r="F18" s="148" t="s">
        <v>525</v>
      </c>
      <c r="G18" s="27" t="s">
        <v>181</v>
      </c>
      <c r="H18" s="27" t="s">
        <v>182</v>
      </c>
      <c r="I18" s="27" t="s">
        <v>183</v>
      </c>
      <c r="J18" s="27" t="s">
        <v>184</v>
      </c>
      <c r="K18" s="27" t="s">
        <v>185</v>
      </c>
      <c r="L18" s="27" t="s">
        <v>185</v>
      </c>
      <c r="M18" s="27" t="s">
        <v>191</v>
      </c>
      <c r="N18" s="27"/>
      <c r="O18" s="14"/>
    </row>
    <row r="19" spans="1:15" ht="24" x14ac:dyDescent="0.15">
      <c r="A19" s="147"/>
      <c r="B19" s="28" t="s">
        <v>398</v>
      </c>
      <c r="C19" s="29" t="s">
        <v>526</v>
      </c>
      <c r="D19" s="29" t="s">
        <v>527</v>
      </c>
      <c r="E19" s="149"/>
      <c r="F19" s="150"/>
      <c r="G19" s="27" t="s">
        <v>181</v>
      </c>
      <c r="H19" s="27" t="s">
        <v>182</v>
      </c>
      <c r="I19" s="27" t="s">
        <v>183</v>
      </c>
      <c r="J19" s="27" t="s">
        <v>184</v>
      </c>
      <c r="K19" s="27" t="s">
        <v>185</v>
      </c>
      <c r="L19" s="27" t="s">
        <v>185</v>
      </c>
      <c r="M19" s="27" t="s">
        <v>191</v>
      </c>
      <c r="N19" s="27"/>
      <c r="O19" s="14"/>
    </row>
    <row r="20" spans="1:15" ht="24" x14ac:dyDescent="0.15">
      <c r="A20" s="147"/>
      <c r="B20" s="28" t="s">
        <v>468</v>
      </c>
      <c r="C20" s="29" t="s">
        <v>528</v>
      </c>
      <c r="D20" s="29" t="s">
        <v>529</v>
      </c>
      <c r="E20" s="34" t="s">
        <v>530</v>
      </c>
      <c r="F20" s="150"/>
      <c r="G20" s="27" t="s">
        <v>181</v>
      </c>
      <c r="H20" s="27" t="s">
        <v>182</v>
      </c>
      <c r="I20" s="27" t="s">
        <v>183</v>
      </c>
      <c r="J20" s="27" t="s">
        <v>184</v>
      </c>
      <c r="K20" s="27" t="s">
        <v>185</v>
      </c>
      <c r="L20" s="27" t="s">
        <v>185</v>
      </c>
      <c r="M20" s="27" t="s">
        <v>191</v>
      </c>
      <c r="N20" s="27"/>
      <c r="O20" s="14"/>
    </row>
    <row r="21" spans="1:15" ht="36" x14ac:dyDescent="0.15">
      <c r="A21" s="147"/>
      <c r="B21" s="28" t="s">
        <v>468</v>
      </c>
      <c r="C21" s="29" t="s">
        <v>531</v>
      </c>
      <c r="D21" s="29" t="s">
        <v>532</v>
      </c>
      <c r="E21" s="34" t="s">
        <v>533</v>
      </c>
      <c r="F21" s="150"/>
      <c r="G21" s="27" t="s">
        <v>181</v>
      </c>
      <c r="H21" s="27" t="s">
        <v>182</v>
      </c>
      <c r="I21" s="27" t="s">
        <v>183</v>
      </c>
      <c r="J21" s="27" t="s">
        <v>184</v>
      </c>
      <c r="K21" s="27" t="s">
        <v>185</v>
      </c>
      <c r="L21" s="27" t="s">
        <v>185</v>
      </c>
      <c r="M21" s="27" t="s">
        <v>191</v>
      </c>
      <c r="N21" s="27"/>
      <c r="O21" s="14"/>
    </row>
    <row r="22" spans="1:15" ht="48" x14ac:dyDescent="0.15">
      <c r="A22" s="27" t="s">
        <v>534</v>
      </c>
      <c r="B22" s="28" t="s">
        <v>468</v>
      </c>
      <c r="C22" s="29" t="s">
        <v>535</v>
      </c>
      <c r="D22" s="29" t="s">
        <v>536</v>
      </c>
      <c r="E22" s="32" t="s">
        <v>537</v>
      </c>
      <c r="F22" s="29" t="s">
        <v>538</v>
      </c>
      <c r="G22" s="27" t="s">
        <v>310</v>
      </c>
      <c r="H22" s="31" t="s">
        <v>311</v>
      </c>
      <c r="I22" s="31" t="s">
        <v>312</v>
      </c>
      <c r="J22" s="27" t="s">
        <v>184</v>
      </c>
      <c r="K22" s="27" t="s">
        <v>185</v>
      </c>
      <c r="L22" s="27" t="s">
        <v>185</v>
      </c>
      <c r="M22" s="27" t="s">
        <v>186</v>
      </c>
      <c r="N22" s="31" t="s">
        <v>539</v>
      </c>
      <c r="O22" s="14"/>
    </row>
    <row r="23" spans="1:15" ht="12" x14ac:dyDescent="0.15">
      <c r="O23"/>
    </row>
    <row r="24" spans="1:15" ht="12" x14ac:dyDescent="0.15">
      <c r="O24"/>
    </row>
    <row r="25" spans="1:15" ht="12" x14ac:dyDescent="0.15">
      <c r="O25"/>
    </row>
    <row r="26" spans="1:15" ht="12" x14ac:dyDescent="0.15">
      <c r="O26"/>
    </row>
    <row r="27" spans="1:15" ht="12" x14ac:dyDescent="0.15">
      <c r="O27"/>
    </row>
    <row r="28" spans="1:15" ht="12" x14ac:dyDescent="0.15">
      <c r="O28"/>
    </row>
    <row r="29" spans="1:15" ht="12" x14ac:dyDescent="0.15">
      <c r="O29"/>
    </row>
    <row r="30" spans="1:15" ht="12" x14ac:dyDescent="0.15">
      <c r="O30"/>
    </row>
    <row r="31" spans="1:15" ht="12" x14ac:dyDescent="0.15">
      <c r="O31"/>
    </row>
    <row r="32" spans="1:15" ht="12" x14ac:dyDescent="0.15"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mergeCells count="20">
    <mergeCell ref="L8:L9"/>
    <mergeCell ref="G8:G9"/>
    <mergeCell ref="H8:H9"/>
    <mergeCell ref="I8:I9"/>
    <mergeCell ref="J8:J9"/>
    <mergeCell ref="K8:K9"/>
    <mergeCell ref="A18:A21"/>
    <mergeCell ref="E8:E9"/>
    <mergeCell ref="E18:E19"/>
    <mergeCell ref="F2:F4"/>
    <mergeCell ref="F5:F7"/>
    <mergeCell ref="F8:F11"/>
    <mergeCell ref="F12:F14"/>
    <mergeCell ref="F15:F17"/>
    <mergeCell ref="F18:F21"/>
    <mergeCell ref="A2:A4"/>
    <mergeCell ref="A5:A7"/>
    <mergeCell ref="A8:A11"/>
    <mergeCell ref="A12:A14"/>
    <mergeCell ref="A15:A17"/>
  </mergeCells>
  <phoneticPr fontId="23" type="noConversion"/>
  <dataValidations count="1">
    <dataValidation type="list" allowBlank="1" showErrorMessage="1" sqref="O2 O3 O4 O5:O12 O13:O22 O23:O46" xr:uid="{00000000-0002-0000-0900-000000000000}">
      <formula1>"T,T+1Q,T+2Q,T+3Q,T+4Q,NS"</formula1>
    </dataValidation>
  </dataValidations>
  <pageMargins left="0.7" right="0.7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tabColor rgb="FF0000FF"/>
  </sheetPr>
  <dimension ref="A1:O46"/>
  <sheetViews>
    <sheetView workbookViewId="0">
      <selection activeCell="P15" sqref="P15"/>
    </sheetView>
  </sheetViews>
  <sheetFormatPr defaultColWidth="9" defaultRowHeight="15.6" x14ac:dyDescent="0.15"/>
  <cols>
    <col min="1" max="1" width="9" style="26"/>
    <col min="2" max="2" width="7.88671875" style="26" customWidth="1"/>
    <col min="3" max="3" width="30.88671875" style="26" customWidth="1"/>
    <col min="4" max="4" width="35.5546875" style="26" customWidth="1"/>
    <col min="5" max="5" width="33.109375" style="26" customWidth="1"/>
    <col min="6" max="6" width="7.6640625" style="26" customWidth="1"/>
    <col min="7" max="7" width="9" style="26"/>
    <col min="8" max="8" width="9.88671875" style="26" customWidth="1"/>
    <col min="9" max="9" width="5.88671875" style="26" customWidth="1"/>
    <col min="10" max="10" width="12.88671875" style="26" customWidth="1"/>
    <col min="11" max="12" width="9" style="26"/>
    <col min="13" max="13" width="9.88671875" style="26" customWidth="1"/>
    <col min="14" max="14" width="5.88671875" style="26" customWidth="1"/>
    <col min="15" max="15" width="17.109375" style="6"/>
    <col min="16" max="16384" width="9" style="26"/>
  </cols>
  <sheetData>
    <row r="1" spans="1:15" s="25" customFormat="1" ht="12" x14ac:dyDescent="0.15">
      <c r="A1" s="7" t="s">
        <v>162</v>
      </c>
      <c r="B1" s="7" t="s">
        <v>163</v>
      </c>
      <c r="C1" s="7" t="s">
        <v>164</v>
      </c>
      <c r="D1" s="7" t="s">
        <v>165</v>
      </c>
      <c r="E1" s="7" t="s">
        <v>166</v>
      </c>
      <c r="F1" s="7" t="s">
        <v>167</v>
      </c>
      <c r="G1" s="7" t="s">
        <v>168</v>
      </c>
      <c r="H1" s="7" t="s">
        <v>169</v>
      </c>
      <c r="I1" s="7" t="s">
        <v>170</v>
      </c>
      <c r="J1" s="7" t="s">
        <v>171</v>
      </c>
      <c r="K1" s="7" t="s">
        <v>172</v>
      </c>
      <c r="L1" s="7" t="s">
        <v>173</v>
      </c>
      <c r="M1" s="7" t="s">
        <v>174</v>
      </c>
      <c r="N1" s="7" t="s">
        <v>75</v>
      </c>
      <c r="O1" s="12" t="s">
        <v>175</v>
      </c>
    </row>
    <row r="2" spans="1:15" s="25" customFormat="1" ht="24" x14ac:dyDescent="0.15">
      <c r="A2" s="157" t="s">
        <v>540</v>
      </c>
      <c r="B2" s="28" t="s">
        <v>463</v>
      </c>
      <c r="C2" s="29" t="s">
        <v>541</v>
      </c>
      <c r="D2" s="29" t="s">
        <v>542</v>
      </c>
      <c r="E2" s="30" t="s">
        <v>543</v>
      </c>
      <c r="F2" s="158" t="s">
        <v>327</v>
      </c>
      <c r="G2" s="159" t="s">
        <v>328</v>
      </c>
      <c r="H2" s="157" t="s">
        <v>182</v>
      </c>
      <c r="I2" s="157" t="s">
        <v>183</v>
      </c>
      <c r="J2" s="157" t="s">
        <v>184</v>
      </c>
      <c r="K2" s="157" t="s">
        <v>185</v>
      </c>
      <c r="L2" s="157" t="s">
        <v>185</v>
      </c>
      <c r="M2" s="157" t="s">
        <v>191</v>
      </c>
      <c r="N2" s="157"/>
      <c r="O2" s="14"/>
    </row>
    <row r="3" spans="1:15" s="25" customFormat="1" ht="24" x14ac:dyDescent="0.15">
      <c r="A3" s="157"/>
      <c r="B3" s="28" t="s">
        <v>468</v>
      </c>
      <c r="C3" s="29" t="s">
        <v>544</v>
      </c>
      <c r="D3" s="29" t="s">
        <v>545</v>
      </c>
      <c r="E3" s="30" t="s">
        <v>546</v>
      </c>
      <c r="F3" s="158"/>
      <c r="G3" s="157"/>
      <c r="H3" s="157"/>
      <c r="I3" s="157"/>
      <c r="J3" s="157"/>
      <c r="K3" s="157"/>
      <c r="L3" s="157"/>
      <c r="M3" s="157"/>
      <c r="N3" s="157"/>
      <c r="O3" s="14"/>
    </row>
    <row r="4" spans="1:15" s="25" customFormat="1" ht="24" x14ac:dyDescent="0.15">
      <c r="A4" s="157"/>
      <c r="B4" s="28" t="s">
        <v>398</v>
      </c>
      <c r="C4" s="29" t="s">
        <v>547</v>
      </c>
      <c r="D4" s="29" t="s">
        <v>548</v>
      </c>
      <c r="E4" s="30" t="s">
        <v>549</v>
      </c>
      <c r="F4" s="158"/>
      <c r="G4" s="157"/>
      <c r="H4" s="157"/>
      <c r="I4" s="157"/>
      <c r="J4" s="157"/>
      <c r="K4" s="157"/>
      <c r="L4" s="157"/>
      <c r="M4" s="157"/>
      <c r="N4" s="157"/>
      <c r="O4" s="14"/>
    </row>
    <row r="5" spans="1:15" s="25" customFormat="1" ht="24" x14ac:dyDescent="0.15">
      <c r="A5" s="157" t="s">
        <v>550</v>
      </c>
      <c r="B5" s="28" t="s">
        <v>463</v>
      </c>
      <c r="C5" s="29" t="s">
        <v>551</v>
      </c>
      <c r="D5" s="29" t="s">
        <v>552</v>
      </c>
      <c r="E5" s="30" t="s">
        <v>553</v>
      </c>
      <c r="F5" s="158" t="s">
        <v>327</v>
      </c>
      <c r="G5" s="159" t="s">
        <v>328</v>
      </c>
      <c r="H5" s="157" t="s">
        <v>182</v>
      </c>
      <c r="I5" s="157" t="s">
        <v>183</v>
      </c>
      <c r="J5" s="157" t="s">
        <v>184</v>
      </c>
      <c r="K5" s="157" t="s">
        <v>185</v>
      </c>
      <c r="L5" s="157" t="s">
        <v>185</v>
      </c>
      <c r="M5" s="157" t="s">
        <v>191</v>
      </c>
      <c r="N5" s="157"/>
      <c r="O5" s="14"/>
    </row>
    <row r="6" spans="1:15" s="25" customFormat="1" ht="24" x14ac:dyDescent="0.15">
      <c r="A6" s="157"/>
      <c r="B6" s="28" t="s">
        <v>468</v>
      </c>
      <c r="C6" s="29" t="s">
        <v>554</v>
      </c>
      <c r="D6" s="29" t="s">
        <v>555</v>
      </c>
      <c r="E6" s="30" t="s">
        <v>556</v>
      </c>
      <c r="F6" s="158"/>
      <c r="G6" s="157"/>
      <c r="H6" s="157"/>
      <c r="I6" s="157"/>
      <c r="J6" s="157"/>
      <c r="K6" s="157"/>
      <c r="L6" s="157"/>
      <c r="M6" s="157"/>
      <c r="N6" s="157"/>
      <c r="O6" s="14"/>
    </row>
    <row r="7" spans="1:15" s="25" customFormat="1" ht="24" x14ac:dyDescent="0.15">
      <c r="A7" s="157"/>
      <c r="B7" s="28" t="s">
        <v>398</v>
      </c>
      <c r="C7" s="29" t="s">
        <v>557</v>
      </c>
      <c r="D7" s="29" t="s">
        <v>558</v>
      </c>
      <c r="E7" s="30" t="s">
        <v>559</v>
      </c>
      <c r="F7" s="158"/>
      <c r="G7" s="157"/>
      <c r="H7" s="157"/>
      <c r="I7" s="157"/>
      <c r="J7" s="157"/>
      <c r="K7" s="157"/>
      <c r="L7" s="157"/>
      <c r="M7" s="157"/>
      <c r="N7" s="157"/>
      <c r="O7" s="14"/>
    </row>
    <row r="8" spans="1:15" ht="24" x14ac:dyDescent="0.15">
      <c r="A8" s="157" t="s">
        <v>560</v>
      </c>
      <c r="B8" s="28" t="s">
        <v>463</v>
      </c>
      <c r="C8" s="29" t="s">
        <v>561</v>
      </c>
      <c r="D8" s="29" t="s">
        <v>562</v>
      </c>
      <c r="E8" s="30" t="s">
        <v>563</v>
      </c>
      <c r="F8" s="158" t="s">
        <v>327</v>
      </c>
      <c r="G8" s="157" t="s">
        <v>328</v>
      </c>
      <c r="H8" s="157" t="s">
        <v>182</v>
      </c>
      <c r="I8" s="157" t="s">
        <v>183</v>
      </c>
      <c r="J8" s="157" t="s">
        <v>184</v>
      </c>
      <c r="K8" s="157" t="s">
        <v>185</v>
      </c>
      <c r="L8" s="157" t="s">
        <v>185</v>
      </c>
      <c r="M8" s="157" t="s">
        <v>191</v>
      </c>
      <c r="N8" s="157"/>
      <c r="O8" s="14"/>
    </row>
    <row r="9" spans="1:15" ht="24" x14ac:dyDescent="0.15">
      <c r="A9" s="157"/>
      <c r="B9" s="28" t="s">
        <v>468</v>
      </c>
      <c r="C9" s="29" t="s">
        <v>564</v>
      </c>
      <c r="D9" s="29" t="s">
        <v>565</v>
      </c>
      <c r="E9" s="30" t="s">
        <v>566</v>
      </c>
      <c r="F9" s="158"/>
      <c r="G9" s="157"/>
      <c r="H9" s="157"/>
      <c r="I9" s="157"/>
      <c r="J9" s="157"/>
      <c r="K9" s="157"/>
      <c r="L9" s="157"/>
      <c r="M9" s="157"/>
      <c r="N9" s="157"/>
      <c r="O9" s="14"/>
    </row>
    <row r="10" spans="1:15" ht="24" x14ac:dyDescent="0.15">
      <c r="A10" s="157"/>
      <c r="B10" s="28" t="s">
        <v>398</v>
      </c>
      <c r="C10" s="29" t="s">
        <v>567</v>
      </c>
      <c r="D10" s="29" t="s">
        <v>568</v>
      </c>
      <c r="E10" s="30" t="s">
        <v>569</v>
      </c>
      <c r="F10" s="158"/>
      <c r="G10" s="157"/>
      <c r="H10" s="157"/>
      <c r="I10" s="157"/>
      <c r="J10" s="157"/>
      <c r="K10" s="157"/>
      <c r="L10" s="157"/>
      <c r="M10" s="157"/>
      <c r="N10" s="157"/>
      <c r="O10" s="14"/>
    </row>
    <row r="11" spans="1:15" ht="24" x14ac:dyDescent="0.15">
      <c r="A11" s="157" t="s">
        <v>570</v>
      </c>
      <c r="B11" s="28" t="s">
        <v>463</v>
      </c>
      <c r="C11" s="29" t="s">
        <v>571</v>
      </c>
      <c r="D11" s="29" t="s">
        <v>572</v>
      </c>
      <c r="E11" s="30" t="s">
        <v>573</v>
      </c>
      <c r="F11" s="158" t="s">
        <v>327</v>
      </c>
      <c r="G11" s="157" t="s">
        <v>328</v>
      </c>
      <c r="H11" s="157" t="s">
        <v>182</v>
      </c>
      <c r="I11" s="157" t="s">
        <v>183</v>
      </c>
      <c r="J11" s="157" t="s">
        <v>184</v>
      </c>
      <c r="K11" s="157" t="s">
        <v>185</v>
      </c>
      <c r="L11" s="157" t="s">
        <v>185</v>
      </c>
      <c r="M11" s="157" t="s">
        <v>191</v>
      </c>
      <c r="N11" s="157"/>
      <c r="O11" s="14"/>
    </row>
    <row r="12" spans="1:15" ht="24" x14ac:dyDescent="0.15">
      <c r="A12" s="157"/>
      <c r="B12" s="28" t="s">
        <v>468</v>
      </c>
      <c r="C12" s="29" t="s">
        <v>574</v>
      </c>
      <c r="D12" s="29" t="s">
        <v>575</v>
      </c>
      <c r="E12" s="30" t="s">
        <v>576</v>
      </c>
      <c r="F12" s="158"/>
      <c r="G12" s="157"/>
      <c r="H12" s="157"/>
      <c r="I12" s="157"/>
      <c r="J12" s="157"/>
      <c r="K12" s="157"/>
      <c r="L12" s="157"/>
      <c r="M12" s="157"/>
      <c r="N12" s="157"/>
      <c r="O12" s="14"/>
    </row>
    <row r="13" spans="1:15" ht="24" x14ac:dyDescent="0.15">
      <c r="A13" s="157"/>
      <c r="B13" s="28" t="s">
        <v>398</v>
      </c>
      <c r="C13" s="29" t="s">
        <v>577</v>
      </c>
      <c r="D13" s="29" t="s">
        <v>578</v>
      </c>
      <c r="E13" s="30" t="s">
        <v>579</v>
      </c>
      <c r="F13" s="158"/>
      <c r="G13" s="157"/>
      <c r="H13" s="157"/>
      <c r="I13" s="157"/>
      <c r="J13" s="157"/>
      <c r="K13" s="157"/>
      <c r="L13" s="157"/>
      <c r="M13" s="157"/>
      <c r="N13" s="157"/>
      <c r="O13" s="14"/>
    </row>
    <row r="14" spans="1:15" ht="12" x14ac:dyDescent="0.15">
      <c r="D14" s="25"/>
      <c r="O14"/>
    </row>
    <row r="15" spans="1:15" ht="12" x14ac:dyDescent="0.15">
      <c r="O15"/>
    </row>
    <row r="16" spans="1:15" ht="12" x14ac:dyDescent="0.15">
      <c r="O16"/>
    </row>
    <row r="17" spans="15:15" ht="12" x14ac:dyDescent="0.15">
      <c r="O17"/>
    </row>
    <row r="18" spans="15:15" ht="12" x14ac:dyDescent="0.15">
      <c r="O18"/>
    </row>
    <row r="19" spans="15:15" ht="12" x14ac:dyDescent="0.15">
      <c r="O19"/>
    </row>
    <row r="20" spans="15:15" ht="12" x14ac:dyDescent="0.15">
      <c r="O20"/>
    </row>
    <row r="21" spans="15:15" ht="12" x14ac:dyDescent="0.15">
      <c r="O21"/>
    </row>
    <row r="22" spans="15:15" ht="12" x14ac:dyDescent="0.15">
      <c r="O22"/>
    </row>
    <row r="23" spans="15:15" ht="12" x14ac:dyDescent="0.15">
      <c r="O23"/>
    </row>
    <row r="24" spans="15:15" ht="12" x14ac:dyDescent="0.15">
      <c r="O24"/>
    </row>
    <row r="25" spans="15:15" ht="12" x14ac:dyDescent="0.15">
      <c r="O25"/>
    </row>
    <row r="26" spans="15:15" ht="12" x14ac:dyDescent="0.15">
      <c r="O26"/>
    </row>
    <row r="27" spans="15:15" ht="12" x14ac:dyDescent="0.15">
      <c r="O27"/>
    </row>
    <row r="28" spans="15:15" ht="12" x14ac:dyDescent="0.15">
      <c r="O28"/>
    </row>
    <row r="29" spans="15:15" ht="12" x14ac:dyDescent="0.15">
      <c r="O29"/>
    </row>
    <row r="30" spans="15:15" ht="12" x14ac:dyDescent="0.15">
      <c r="O30"/>
    </row>
    <row r="31" spans="15:15" ht="12" x14ac:dyDescent="0.15">
      <c r="O31"/>
    </row>
    <row r="32" spans="15:15" ht="12" x14ac:dyDescent="0.15"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mergeCells count="40">
    <mergeCell ref="M2:M4"/>
    <mergeCell ref="M5:M7"/>
    <mergeCell ref="M8:M10"/>
    <mergeCell ref="M11:M13"/>
    <mergeCell ref="N2:N4"/>
    <mergeCell ref="N5:N7"/>
    <mergeCell ref="N8:N10"/>
    <mergeCell ref="N11:N13"/>
    <mergeCell ref="K2:K4"/>
    <mergeCell ref="K5:K7"/>
    <mergeCell ref="K8:K10"/>
    <mergeCell ref="K11:K13"/>
    <mergeCell ref="L2:L4"/>
    <mergeCell ref="L5:L7"/>
    <mergeCell ref="L8:L10"/>
    <mergeCell ref="L11:L13"/>
    <mergeCell ref="I2:I4"/>
    <mergeCell ref="I5:I7"/>
    <mergeCell ref="I8:I10"/>
    <mergeCell ref="I11:I13"/>
    <mergeCell ref="J2:J4"/>
    <mergeCell ref="J5:J7"/>
    <mergeCell ref="J8:J10"/>
    <mergeCell ref="J11:J13"/>
    <mergeCell ref="G2:G4"/>
    <mergeCell ref="G5:G7"/>
    <mergeCell ref="G8:G10"/>
    <mergeCell ref="G11:G13"/>
    <mergeCell ref="H2:H4"/>
    <mergeCell ref="H5:H7"/>
    <mergeCell ref="H8:H10"/>
    <mergeCell ref="H11:H13"/>
    <mergeCell ref="A2:A4"/>
    <mergeCell ref="A5:A7"/>
    <mergeCell ref="A8:A10"/>
    <mergeCell ref="A11:A13"/>
    <mergeCell ref="F2:F4"/>
    <mergeCell ref="F5:F7"/>
    <mergeCell ref="F8:F10"/>
    <mergeCell ref="F11:F13"/>
  </mergeCells>
  <phoneticPr fontId="23" type="noConversion"/>
  <dataValidations count="1">
    <dataValidation type="list" allowBlank="1" showErrorMessage="1" sqref="O2 O3 O4 O5:O20 O21:O46" xr:uid="{00000000-0002-0000-0A00-000000000000}">
      <formula1>"T,T+1Q,T+2Q,T+3Q,T+4Q,NS"</formula1>
    </dataValidation>
  </dataValidations>
  <pageMargins left="0.7" right="0.7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tabColor rgb="FF0000FF"/>
  </sheetPr>
  <dimension ref="A1:O46"/>
  <sheetViews>
    <sheetView topLeftCell="F1" workbookViewId="0">
      <selection activeCell="O17" sqref="O17"/>
    </sheetView>
  </sheetViews>
  <sheetFormatPr defaultColWidth="9" defaultRowHeight="15.6" x14ac:dyDescent="0.15"/>
  <cols>
    <col min="3" max="3" width="38.44140625" customWidth="1"/>
    <col min="4" max="5" width="45.109375" customWidth="1"/>
    <col min="6" max="6" width="57.109375" customWidth="1"/>
    <col min="15" max="15" width="17.109375" style="6"/>
  </cols>
  <sheetData>
    <row r="1" spans="1:15" ht="12" x14ac:dyDescent="0.15">
      <c r="A1" s="15" t="s">
        <v>162</v>
      </c>
      <c r="B1" s="15" t="s">
        <v>163</v>
      </c>
      <c r="C1" s="15" t="s">
        <v>164</v>
      </c>
      <c r="D1" s="15" t="s">
        <v>165</v>
      </c>
      <c r="E1" s="15" t="s">
        <v>166</v>
      </c>
      <c r="F1" s="15" t="s">
        <v>167</v>
      </c>
      <c r="G1" s="15" t="s">
        <v>168</v>
      </c>
      <c r="H1" s="15" t="s">
        <v>169</v>
      </c>
      <c r="I1" s="15" t="s">
        <v>170</v>
      </c>
      <c r="J1" s="15" t="s">
        <v>171</v>
      </c>
      <c r="K1" s="15" t="s">
        <v>172</v>
      </c>
      <c r="L1" s="15" t="s">
        <v>173</v>
      </c>
      <c r="M1" s="15" t="s">
        <v>174</v>
      </c>
      <c r="N1" s="15" t="s">
        <v>75</v>
      </c>
      <c r="O1" s="12" t="s">
        <v>175</v>
      </c>
    </row>
    <row r="2" spans="1:15" ht="24" x14ac:dyDescent="0.15">
      <c r="A2" s="160" t="s">
        <v>580</v>
      </c>
      <c r="B2" s="20" t="s">
        <v>463</v>
      </c>
      <c r="C2" s="21" t="s">
        <v>581</v>
      </c>
      <c r="D2" s="21" t="s">
        <v>582</v>
      </c>
      <c r="E2" s="21" t="s">
        <v>583</v>
      </c>
      <c r="F2" s="162" t="s">
        <v>584</v>
      </c>
      <c r="G2" s="19" t="s">
        <v>181</v>
      </c>
      <c r="H2" s="19" t="s">
        <v>182</v>
      </c>
      <c r="I2" s="19" t="s">
        <v>183</v>
      </c>
      <c r="J2" s="19" t="s">
        <v>184</v>
      </c>
      <c r="K2" s="19" t="s">
        <v>185</v>
      </c>
      <c r="L2" s="19" t="s">
        <v>185</v>
      </c>
      <c r="M2" s="19" t="s">
        <v>186</v>
      </c>
      <c r="N2" s="19"/>
      <c r="O2" s="14"/>
    </row>
    <row r="3" spans="1:15" ht="24" x14ac:dyDescent="0.15">
      <c r="A3" s="161"/>
      <c r="B3" s="20" t="s">
        <v>468</v>
      </c>
      <c r="C3" s="21" t="s">
        <v>585</v>
      </c>
      <c r="D3" s="21" t="s">
        <v>586</v>
      </c>
      <c r="E3" s="21" t="s">
        <v>587</v>
      </c>
      <c r="F3" s="163"/>
      <c r="G3" s="19" t="s">
        <v>181</v>
      </c>
      <c r="H3" s="19" t="s">
        <v>182</v>
      </c>
      <c r="I3" s="19" t="s">
        <v>183</v>
      </c>
      <c r="J3" s="19" t="s">
        <v>184</v>
      </c>
      <c r="K3" s="19" t="s">
        <v>185</v>
      </c>
      <c r="L3" s="19" t="s">
        <v>185</v>
      </c>
      <c r="M3" s="19" t="s">
        <v>191</v>
      </c>
      <c r="N3" s="19"/>
      <c r="O3" s="14"/>
    </row>
    <row r="4" spans="1:15" ht="24" x14ac:dyDescent="0.15">
      <c r="A4" s="160" t="s">
        <v>588</v>
      </c>
      <c r="B4" s="20" t="s">
        <v>463</v>
      </c>
      <c r="C4" s="21" t="s">
        <v>589</v>
      </c>
      <c r="D4" s="21" t="s">
        <v>590</v>
      </c>
      <c r="E4" s="21" t="s">
        <v>591</v>
      </c>
      <c r="F4" s="162" t="s">
        <v>592</v>
      </c>
      <c r="G4" s="19" t="s">
        <v>181</v>
      </c>
      <c r="H4" s="19" t="s">
        <v>182</v>
      </c>
      <c r="I4" s="19" t="s">
        <v>183</v>
      </c>
      <c r="J4" s="19" t="s">
        <v>184</v>
      </c>
      <c r="K4" s="19" t="s">
        <v>185</v>
      </c>
      <c r="L4" s="19" t="s">
        <v>185</v>
      </c>
      <c r="M4" s="19" t="s">
        <v>186</v>
      </c>
      <c r="N4" s="19"/>
      <c r="O4" s="14"/>
    </row>
    <row r="5" spans="1:15" ht="24" x14ac:dyDescent="0.15">
      <c r="A5" s="161"/>
      <c r="B5" s="20" t="s">
        <v>468</v>
      </c>
      <c r="C5" s="21" t="s">
        <v>593</v>
      </c>
      <c r="D5" s="21" t="s">
        <v>594</v>
      </c>
      <c r="E5" s="21" t="s">
        <v>595</v>
      </c>
      <c r="F5" s="163"/>
      <c r="G5" s="19" t="s">
        <v>181</v>
      </c>
      <c r="H5" s="19" t="s">
        <v>182</v>
      </c>
      <c r="I5" s="19" t="s">
        <v>183</v>
      </c>
      <c r="J5" s="19" t="s">
        <v>184</v>
      </c>
      <c r="K5" s="19" t="s">
        <v>185</v>
      </c>
      <c r="L5" s="19" t="s">
        <v>185</v>
      </c>
      <c r="M5" s="19" t="s">
        <v>191</v>
      </c>
      <c r="N5" s="19"/>
      <c r="O5" s="14"/>
    </row>
    <row r="6" spans="1:15" ht="24" x14ac:dyDescent="0.15">
      <c r="A6" s="160" t="s">
        <v>596</v>
      </c>
      <c r="B6" s="20" t="s">
        <v>468</v>
      </c>
      <c r="C6" s="21" t="s">
        <v>597</v>
      </c>
      <c r="D6" s="21" t="s">
        <v>598</v>
      </c>
      <c r="E6" s="23" t="s">
        <v>599</v>
      </c>
      <c r="F6" s="162" t="s">
        <v>600</v>
      </c>
      <c r="G6" s="24" t="s">
        <v>181</v>
      </c>
      <c r="H6" s="24" t="s">
        <v>182</v>
      </c>
      <c r="I6" s="24" t="s">
        <v>183</v>
      </c>
      <c r="J6" s="24" t="s">
        <v>184</v>
      </c>
      <c r="K6" s="24" t="s">
        <v>185</v>
      </c>
      <c r="L6" s="24" t="s">
        <v>185</v>
      </c>
      <c r="M6" s="19" t="s">
        <v>191</v>
      </c>
      <c r="N6" s="19"/>
      <c r="O6" s="14"/>
    </row>
    <row r="7" spans="1:15" ht="41.1" customHeight="1" x14ac:dyDescent="0.15">
      <c r="A7" s="161"/>
      <c r="B7" s="20" t="s">
        <v>468</v>
      </c>
      <c r="C7" s="21" t="s">
        <v>601</v>
      </c>
      <c r="D7" s="21" t="s">
        <v>602</v>
      </c>
      <c r="E7" s="23" t="s">
        <v>603</v>
      </c>
      <c r="F7" s="163"/>
      <c r="G7" s="24" t="s">
        <v>181</v>
      </c>
      <c r="H7" s="24" t="s">
        <v>182</v>
      </c>
      <c r="I7" s="24" t="s">
        <v>183</v>
      </c>
      <c r="J7" s="24" t="s">
        <v>184</v>
      </c>
      <c r="K7" s="24" t="s">
        <v>185</v>
      </c>
      <c r="L7" s="24" t="s">
        <v>185</v>
      </c>
      <c r="M7" s="19" t="s">
        <v>191</v>
      </c>
      <c r="N7" s="19"/>
      <c r="O7" s="14"/>
    </row>
    <row r="8" spans="1:15" ht="24" x14ac:dyDescent="0.15">
      <c r="A8" s="160" t="s">
        <v>604</v>
      </c>
      <c r="B8" s="20" t="s">
        <v>463</v>
      </c>
      <c r="C8" s="21" t="s">
        <v>605</v>
      </c>
      <c r="D8" s="21" t="s">
        <v>606</v>
      </c>
      <c r="E8" s="21" t="s">
        <v>607</v>
      </c>
      <c r="F8" s="162" t="s">
        <v>608</v>
      </c>
      <c r="G8" s="19" t="s">
        <v>181</v>
      </c>
      <c r="H8" s="19" t="s">
        <v>182</v>
      </c>
      <c r="I8" s="19" t="s">
        <v>183</v>
      </c>
      <c r="J8" s="19" t="s">
        <v>184</v>
      </c>
      <c r="K8" s="19" t="s">
        <v>185</v>
      </c>
      <c r="L8" s="19" t="s">
        <v>185</v>
      </c>
      <c r="M8" s="19" t="s">
        <v>186</v>
      </c>
      <c r="N8" s="19"/>
      <c r="O8" s="14"/>
    </row>
    <row r="9" spans="1:15" ht="24" x14ac:dyDescent="0.15">
      <c r="A9" s="161"/>
      <c r="B9" s="20" t="s">
        <v>468</v>
      </c>
      <c r="C9" s="21" t="s">
        <v>609</v>
      </c>
      <c r="D9" s="21" t="s">
        <v>610</v>
      </c>
      <c r="E9" s="21" t="s">
        <v>611</v>
      </c>
      <c r="F9" s="163"/>
      <c r="G9" s="19" t="s">
        <v>181</v>
      </c>
      <c r="H9" s="19" t="s">
        <v>182</v>
      </c>
      <c r="I9" s="19" t="s">
        <v>183</v>
      </c>
      <c r="J9" s="19" t="s">
        <v>184</v>
      </c>
      <c r="K9" s="19" t="s">
        <v>185</v>
      </c>
      <c r="L9" s="19" t="s">
        <v>185</v>
      </c>
      <c r="M9" s="19" t="s">
        <v>191</v>
      </c>
      <c r="N9" s="19"/>
      <c r="O9" s="14"/>
    </row>
    <row r="10" spans="1:15" ht="24" x14ac:dyDescent="0.15">
      <c r="A10" s="160" t="s">
        <v>612</v>
      </c>
      <c r="B10" s="20" t="s">
        <v>463</v>
      </c>
      <c r="C10" s="21" t="s">
        <v>613</v>
      </c>
      <c r="D10" s="21" t="s">
        <v>614</v>
      </c>
      <c r="E10" s="21" t="s">
        <v>615</v>
      </c>
      <c r="F10" s="162" t="s">
        <v>616</v>
      </c>
      <c r="G10" s="19" t="s">
        <v>181</v>
      </c>
      <c r="H10" s="19" t="s">
        <v>182</v>
      </c>
      <c r="I10" s="19" t="s">
        <v>183</v>
      </c>
      <c r="J10" s="19" t="s">
        <v>184</v>
      </c>
      <c r="K10" s="19" t="s">
        <v>185</v>
      </c>
      <c r="L10" s="19" t="s">
        <v>185</v>
      </c>
      <c r="M10" s="19" t="s">
        <v>186</v>
      </c>
      <c r="N10" s="19"/>
      <c r="O10" s="14"/>
    </row>
    <row r="11" spans="1:15" ht="24" x14ac:dyDescent="0.15">
      <c r="A11" s="161"/>
      <c r="B11" s="20" t="s">
        <v>468</v>
      </c>
      <c r="C11" s="21" t="s">
        <v>617</v>
      </c>
      <c r="D11" s="21" t="s">
        <v>618</v>
      </c>
      <c r="E11" s="21" t="s">
        <v>619</v>
      </c>
      <c r="F11" s="163"/>
      <c r="G11" s="19" t="s">
        <v>181</v>
      </c>
      <c r="H11" s="19" t="s">
        <v>182</v>
      </c>
      <c r="I11" s="19" t="s">
        <v>183</v>
      </c>
      <c r="J11" s="19" t="s">
        <v>184</v>
      </c>
      <c r="K11" s="19" t="s">
        <v>185</v>
      </c>
      <c r="L11" s="19" t="s">
        <v>185</v>
      </c>
      <c r="M11" s="19" t="s">
        <v>191</v>
      </c>
      <c r="N11" s="19"/>
      <c r="O11" s="14"/>
    </row>
    <row r="12" spans="1:15" ht="24" x14ac:dyDescent="0.15">
      <c r="A12" s="160" t="s">
        <v>620</v>
      </c>
      <c r="B12" s="20" t="s">
        <v>468</v>
      </c>
      <c r="C12" s="21" t="s">
        <v>621</v>
      </c>
      <c r="D12" s="21" t="s">
        <v>622</v>
      </c>
      <c r="E12" s="23" t="s">
        <v>623</v>
      </c>
      <c r="F12" s="162" t="s">
        <v>624</v>
      </c>
      <c r="G12" s="19" t="s">
        <v>181</v>
      </c>
      <c r="H12" s="19" t="s">
        <v>182</v>
      </c>
      <c r="I12" s="19" t="s">
        <v>183</v>
      </c>
      <c r="J12" s="19" t="s">
        <v>184</v>
      </c>
      <c r="K12" s="19" t="s">
        <v>185</v>
      </c>
      <c r="L12" s="19" t="s">
        <v>185</v>
      </c>
      <c r="M12" s="19" t="s">
        <v>191</v>
      </c>
      <c r="N12" s="19"/>
      <c r="O12" s="14"/>
    </row>
    <row r="13" spans="1:15" ht="24" x14ac:dyDescent="0.15">
      <c r="A13" s="161"/>
      <c r="B13" s="20" t="s">
        <v>468</v>
      </c>
      <c r="C13" s="21" t="s">
        <v>625</v>
      </c>
      <c r="D13" s="21" t="s">
        <v>626</v>
      </c>
      <c r="E13" s="23" t="s">
        <v>627</v>
      </c>
      <c r="F13" s="163"/>
      <c r="G13" s="19" t="s">
        <v>181</v>
      </c>
      <c r="H13" s="19" t="s">
        <v>182</v>
      </c>
      <c r="I13" s="19" t="s">
        <v>183</v>
      </c>
      <c r="J13" s="19" t="s">
        <v>184</v>
      </c>
      <c r="K13" s="19" t="s">
        <v>185</v>
      </c>
      <c r="L13" s="19" t="s">
        <v>185</v>
      </c>
      <c r="M13" s="19" t="s">
        <v>191</v>
      </c>
      <c r="N13" s="19"/>
      <c r="O13" s="14"/>
    </row>
    <row r="14" spans="1:15" ht="60" x14ac:dyDescent="0.15">
      <c r="A14" s="19" t="s">
        <v>628</v>
      </c>
      <c r="B14" s="20" t="s">
        <v>468</v>
      </c>
      <c r="C14" s="21" t="s">
        <v>629</v>
      </c>
      <c r="D14" s="21" t="s">
        <v>630</v>
      </c>
      <c r="E14" s="21" t="s">
        <v>631</v>
      </c>
      <c r="F14" s="21" t="s">
        <v>632</v>
      </c>
      <c r="G14" s="19" t="s">
        <v>310</v>
      </c>
      <c r="H14" s="19" t="s">
        <v>311</v>
      </c>
      <c r="I14" s="19" t="s">
        <v>312</v>
      </c>
      <c r="J14" s="19" t="s">
        <v>184</v>
      </c>
      <c r="K14" s="19" t="s">
        <v>185</v>
      </c>
      <c r="L14" s="19" t="s">
        <v>185</v>
      </c>
      <c r="M14" s="19" t="s">
        <v>186</v>
      </c>
      <c r="N14" s="19" t="s">
        <v>539</v>
      </c>
      <c r="O14" s="14"/>
    </row>
    <row r="15" spans="1:15" ht="12" x14ac:dyDescent="0.15">
      <c r="O15"/>
    </row>
    <row r="16" spans="1:15" ht="12" x14ac:dyDescent="0.15">
      <c r="O16"/>
    </row>
    <row r="17" spans="15:15" ht="12" x14ac:dyDescent="0.15">
      <c r="O17"/>
    </row>
    <row r="18" spans="15:15" ht="12" x14ac:dyDescent="0.15">
      <c r="O18"/>
    </row>
    <row r="19" spans="15:15" ht="12" x14ac:dyDescent="0.15">
      <c r="O19"/>
    </row>
    <row r="20" spans="15:15" ht="12" x14ac:dyDescent="0.15">
      <c r="O20"/>
    </row>
    <row r="21" spans="15:15" ht="12" x14ac:dyDescent="0.15">
      <c r="O21"/>
    </row>
    <row r="22" spans="15:15" ht="12" x14ac:dyDescent="0.15">
      <c r="O22"/>
    </row>
    <row r="23" spans="15:15" ht="12" x14ac:dyDescent="0.15">
      <c r="O23"/>
    </row>
    <row r="24" spans="15:15" ht="12" x14ac:dyDescent="0.15">
      <c r="O24"/>
    </row>
    <row r="25" spans="15:15" ht="12" x14ac:dyDescent="0.15">
      <c r="O25"/>
    </row>
    <row r="26" spans="15:15" ht="12" x14ac:dyDescent="0.15">
      <c r="O26"/>
    </row>
    <row r="27" spans="15:15" ht="12" x14ac:dyDescent="0.15">
      <c r="O27"/>
    </row>
    <row r="28" spans="15:15" ht="12" x14ac:dyDescent="0.15">
      <c r="O28"/>
    </row>
    <row r="29" spans="15:15" ht="12" x14ac:dyDescent="0.15">
      <c r="O29"/>
    </row>
    <row r="30" spans="15:15" ht="12" x14ac:dyDescent="0.15">
      <c r="O30"/>
    </row>
    <row r="31" spans="15:15" ht="12" x14ac:dyDescent="0.15">
      <c r="O31"/>
    </row>
    <row r="32" spans="15:15" ht="12" x14ac:dyDescent="0.15"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mergeCells count="12">
    <mergeCell ref="A12:A13"/>
    <mergeCell ref="F2:F3"/>
    <mergeCell ref="F4:F5"/>
    <mergeCell ref="F6:F7"/>
    <mergeCell ref="F8:F9"/>
    <mergeCell ref="F10:F11"/>
    <mergeCell ref="F12:F13"/>
    <mergeCell ref="A2:A3"/>
    <mergeCell ref="A4:A5"/>
    <mergeCell ref="A6:A7"/>
    <mergeCell ref="A8:A9"/>
    <mergeCell ref="A10:A11"/>
  </mergeCells>
  <phoneticPr fontId="23" type="noConversion"/>
  <dataValidations count="1">
    <dataValidation type="list" allowBlank="1" showErrorMessage="1" sqref="O2 O3 O4 O5:O12 O13:O14 O15:O20 O21:O46" xr:uid="{00000000-0002-0000-0B00-000000000000}">
      <formula1>"T,T+1Q,T+2Q,T+3Q,T+4Q,NS"</formula1>
    </dataValidation>
  </dataValidation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tabColor rgb="FF0000FF"/>
  </sheetPr>
  <dimension ref="A1:O46"/>
  <sheetViews>
    <sheetView workbookViewId="0">
      <selection activeCell="N10" sqref="N10:U26"/>
    </sheetView>
  </sheetViews>
  <sheetFormatPr defaultColWidth="9" defaultRowHeight="15.6" x14ac:dyDescent="0.15"/>
  <cols>
    <col min="1" max="1" width="9.109375" customWidth="1"/>
    <col min="2" max="2" width="8.109375" customWidth="1"/>
    <col min="3" max="3" width="27.88671875" customWidth="1"/>
    <col min="4" max="4" width="35.44140625" customWidth="1"/>
    <col min="5" max="5" width="52.88671875" customWidth="1"/>
    <col min="6" max="6" width="8.109375" customWidth="1"/>
    <col min="7" max="7" width="5.88671875" customWidth="1"/>
    <col min="8" max="8" width="5.44140625" customWidth="1"/>
    <col min="9" max="9" width="6" customWidth="1"/>
    <col min="10" max="10" width="13.5546875" customWidth="1"/>
    <col min="11" max="12" width="8.109375" customWidth="1"/>
    <col min="13" max="13" width="5.109375" customWidth="1"/>
    <col min="14" max="14" width="6" customWidth="1"/>
    <col min="15" max="15" width="17.109375" style="6"/>
  </cols>
  <sheetData>
    <row r="1" spans="1:15" ht="24" x14ac:dyDescent="0.15">
      <c r="A1" s="15" t="s">
        <v>162</v>
      </c>
      <c r="B1" s="15" t="s">
        <v>163</v>
      </c>
      <c r="C1" s="15" t="s">
        <v>164</v>
      </c>
      <c r="D1" s="15" t="s">
        <v>165</v>
      </c>
      <c r="E1" s="15" t="s">
        <v>166</v>
      </c>
      <c r="F1" s="15" t="s">
        <v>167</v>
      </c>
      <c r="G1" s="15" t="s">
        <v>168</v>
      </c>
      <c r="H1" s="15" t="s">
        <v>169</v>
      </c>
      <c r="I1" s="15" t="s">
        <v>170</v>
      </c>
      <c r="J1" s="15" t="s">
        <v>171</v>
      </c>
      <c r="K1" s="15" t="s">
        <v>172</v>
      </c>
      <c r="L1" s="15" t="s">
        <v>173</v>
      </c>
      <c r="M1" s="15" t="s">
        <v>174</v>
      </c>
      <c r="N1" s="15" t="s">
        <v>75</v>
      </c>
      <c r="O1" s="12" t="s">
        <v>175</v>
      </c>
    </row>
    <row r="2" spans="1:15" ht="12" x14ac:dyDescent="0.15">
      <c r="A2" s="164" t="s">
        <v>633</v>
      </c>
      <c r="B2" s="20" t="s">
        <v>463</v>
      </c>
      <c r="C2" s="21" t="s">
        <v>634</v>
      </c>
      <c r="D2" s="21" t="s">
        <v>635</v>
      </c>
      <c r="E2" s="22" t="s">
        <v>636</v>
      </c>
      <c r="F2" s="165" t="s">
        <v>327</v>
      </c>
      <c r="G2" s="164" t="s">
        <v>328</v>
      </c>
      <c r="H2" s="164" t="s">
        <v>182</v>
      </c>
      <c r="I2" s="164" t="s">
        <v>183</v>
      </c>
      <c r="J2" s="164" t="s">
        <v>184</v>
      </c>
      <c r="K2" s="164" t="s">
        <v>185</v>
      </c>
      <c r="L2" s="164" t="s">
        <v>185</v>
      </c>
      <c r="M2" s="164" t="s">
        <v>191</v>
      </c>
      <c r="N2" s="166"/>
      <c r="O2" s="14"/>
    </row>
    <row r="3" spans="1:15" ht="24" x14ac:dyDescent="0.15">
      <c r="A3" s="164"/>
      <c r="B3" s="20" t="s">
        <v>468</v>
      </c>
      <c r="C3" s="21" t="s">
        <v>637</v>
      </c>
      <c r="D3" s="21" t="s">
        <v>638</v>
      </c>
      <c r="E3" s="22" t="s">
        <v>639</v>
      </c>
      <c r="F3" s="165"/>
      <c r="G3" s="164"/>
      <c r="H3" s="164"/>
      <c r="I3" s="164"/>
      <c r="J3" s="164"/>
      <c r="K3" s="164"/>
      <c r="L3" s="164"/>
      <c r="M3" s="164"/>
      <c r="N3" s="166"/>
      <c r="O3" s="14"/>
    </row>
    <row r="4" spans="1:15" ht="12" x14ac:dyDescent="0.15">
      <c r="A4" s="164" t="s">
        <v>640</v>
      </c>
      <c r="B4" s="20" t="s">
        <v>463</v>
      </c>
      <c r="C4" s="21" t="s">
        <v>641</v>
      </c>
      <c r="D4" s="21" t="s">
        <v>642</v>
      </c>
      <c r="E4" s="22" t="s">
        <v>643</v>
      </c>
      <c r="F4" s="165" t="s">
        <v>327</v>
      </c>
      <c r="G4" s="164" t="s">
        <v>328</v>
      </c>
      <c r="H4" s="164" t="s">
        <v>182</v>
      </c>
      <c r="I4" s="164" t="s">
        <v>183</v>
      </c>
      <c r="J4" s="164" t="s">
        <v>184</v>
      </c>
      <c r="K4" s="164" t="s">
        <v>185</v>
      </c>
      <c r="L4" s="164" t="s">
        <v>185</v>
      </c>
      <c r="M4" s="164" t="s">
        <v>191</v>
      </c>
      <c r="N4" s="166"/>
      <c r="O4" s="14"/>
    </row>
    <row r="5" spans="1:15" ht="24" x14ac:dyDescent="0.15">
      <c r="A5" s="164"/>
      <c r="B5" s="20" t="s">
        <v>468</v>
      </c>
      <c r="C5" s="21" t="s">
        <v>644</v>
      </c>
      <c r="D5" s="21" t="s">
        <v>645</v>
      </c>
      <c r="E5" s="22" t="s">
        <v>646</v>
      </c>
      <c r="F5" s="165"/>
      <c r="G5" s="164"/>
      <c r="H5" s="164"/>
      <c r="I5" s="164"/>
      <c r="J5" s="164"/>
      <c r="K5" s="164"/>
      <c r="L5" s="164"/>
      <c r="M5" s="164"/>
      <c r="N5" s="166"/>
      <c r="O5" s="14"/>
    </row>
    <row r="6" spans="1:15" ht="12" x14ac:dyDescent="0.15">
      <c r="A6" s="164" t="s">
        <v>647</v>
      </c>
      <c r="B6" s="20" t="s">
        <v>463</v>
      </c>
      <c r="C6" s="21" t="s">
        <v>648</v>
      </c>
      <c r="D6" s="21" t="s">
        <v>649</v>
      </c>
      <c r="E6" s="22" t="s">
        <v>650</v>
      </c>
      <c r="F6" s="165" t="s">
        <v>327</v>
      </c>
      <c r="G6" s="164" t="s">
        <v>328</v>
      </c>
      <c r="H6" s="164" t="s">
        <v>182</v>
      </c>
      <c r="I6" s="164" t="s">
        <v>183</v>
      </c>
      <c r="J6" s="164" t="s">
        <v>184</v>
      </c>
      <c r="K6" s="164" t="s">
        <v>185</v>
      </c>
      <c r="L6" s="164" t="s">
        <v>185</v>
      </c>
      <c r="M6" s="164" t="s">
        <v>191</v>
      </c>
      <c r="N6" s="166"/>
      <c r="O6" s="14"/>
    </row>
    <row r="7" spans="1:15" ht="24" x14ac:dyDescent="0.15">
      <c r="A7" s="164"/>
      <c r="B7" s="20" t="s">
        <v>468</v>
      </c>
      <c r="C7" s="21" t="s">
        <v>651</v>
      </c>
      <c r="D7" s="21" t="s">
        <v>652</v>
      </c>
      <c r="E7" s="22" t="s">
        <v>653</v>
      </c>
      <c r="F7" s="165"/>
      <c r="G7" s="164"/>
      <c r="H7" s="164"/>
      <c r="I7" s="164"/>
      <c r="J7" s="164"/>
      <c r="K7" s="164"/>
      <c r="L7" s="164"/>
      <c r="M7" s="164"/>
      <c r="N7" s="166"/>
      <c r="O7" s="14"/>
    </row>
    <row r="8" spans="1:15" ht="12" x14ac:dyDescent="0.15">
      <c r="A8" s="164" t="s">
        <v>654</v>
      </c>
      <c r="B8" s="20" t="s">
        <v>463</v>
      </c>
      <c r="C8" s="21" t="s">
        <v>655</v>
      </c>
      <c r="D8" s="21" t="s">
        <v>656</v>
      </c>
      <c r="E8" s="22" t="s">
        <v>657</v>
      </c>
      <c r="F8" s="165" t="s">
        <v>327</v>
      </c>
      <c r="G8" s="164" t="s">
        <v>328</v>
      </c>
      <c r="H8" s="164" t="s">
        <v>182</v>
      </c>
      <c r="I8" s="164" t="s">
        <v>183</v>
      </c>
      <c r="J8" s="164" t="s">
        <v>184</v>
      </c>
      <c r="K8" s="164" t="s">
        <v>185</v>
      </c>
      <c r="L8" s="164" t="s">
        <v>185</v>
      </c>
      <c r="M8" s="164" t="s">
        <v>191</v>
      </c>
      <c r="N8" s="166"/>
      <c r="O8" s="14"/>
    </row>
    <row r="9" spans="1:15" ht="24" x14ac:dyDescent="0.15">
      <c r="A9" s="164"/>
      <c r="B9" s="20" t="s">
        <v>468</v>
      </c>
      <c r="C9" s="21" t="s">
        <v>658</v>
      </c>
      <c r="D9" s="21" t="s">
        <v>659</v>
      </c>
      <c r="E9" s="22" t="s">
        <v>660</v>
      </c>
      <c r="F9" s="165"/>
      <c r="G9" s="164"/>
      <c r="H9" s="164"/>
      <c r="I9" s="164"/>
      <c r="J9" s="164"/>
      <c r="K9" s="164"/>
      <c r="L9" s="164"/>
      <c r="M9" s="164"/>
      <c r="N9" s="166"/>
      <c r="O9" s="14"/>
    </row>
    <row r="10" spans="1:15" ht="12" x14ac:dyDescent="0.15">
      <c r="O10"/>
    </row>
    <row r="11" spans="1:15" ht="12" x14ac:dyDescent="0.15">
      <c r="O11"/>
    </row>
    <row r="12" spans="1:15" ht="12" x14ac:dyDescent="0.15">
      <c r="O12"/>
    </row>
    <row r="13" spans="1:15" ht="12" x14ac:dyDescent="0.15">
      <c r="O13"/>
    </row>
    <row r="14" spans="1:15" ht="12" x14ac:dyDescent="0.15">
      <c r="O14"/>
    </row>
    <row r="15" spans="1:15" ht="12" x14ac:dyDescent="0.15">
      <c r="O15"/>
    </row>
    <row r="16" spans="1:15" ht="12" x14ac:dyDescent="0.15">
      <c r="O16"/>
    </row>
    <row r="17" spans="15:15" ht="12" x14ac:dyDescent="0.15">
      <c r="O17"/>
    </row>
    <row r="18" spans="15:15" ht="12" x14ac:dyDescent="0.15">
      <c r="O18"/>
    </row>
    <row r="19" spans="15:15" ht="12" x14ac:dyDescent="0.15">
      <c r="O19"/>
    </row>
    <row r="20" spans="15:15" ht="12" x14ac:dyDescent="0.15">
      <c r="O20"/>
    </row>
    <row r="21" spans="15:15" ht="12" x14ac:dyDescent="0.15">
      <c r="O21"/>
    </row>
    <row r="22" spans="15:15" ht="12" x14ac:dyDescent="0.15">
      <c r="O22"/>
    </row>
    <row r="23" spans="15:15" ht="12" x14ac:dyDescent="0.15">
      <c r="O23"/>
    </row>
    <row r="24" spans="15:15" ht="12" x14ac:dyDescent="0.15">
      <c r="O24"/>
    </row>
    <row r="25" spans="15:15" ht="12" x14ac:dyDescent="0.15">
      <c r="O25"/>
    </row>
    <row r="26" spans="15:15" ht="12" x14ac:dyDescent="0.15">
      <c r="O26"/>
    </row>
    <row r="27" spans="15:15" ht="12" x14ac:dyDescent="0.15">
      <c r="O27"/>
    </row>
    <row r="28" spans="15:15" ht="12" x14ac:dyDescent="0.15">
      <c r="O28"/>
    </row>
    <row r="29" spans="15:15" ht="12" x14ac:dyDescent="0.15">
      <c r="O29"/>
    </row>
    <row r="30" spans="15:15" ht="12" x14ac:dyDescent="0.15">
      <c r="O30"/>
    </row>
    <row r="31" spans="15:15" ht="12" x14ac:dyDescent="0.15">
      <c r="O31"/>
    </row>
    <row r="32" spans="15:15" ht="12" x14ac:dyDescent="0.15"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mergeCells count="40">
    <mergeCell ref="M2:M3"/>
    <mergeCell ref="M4:M5"/>
    <mergeCell ref="M6:M7"/>
    <mergeCell ref="M8:M9"/>
    <mergeCell ref="N2:N3"/>
    <mergeCell ref="N4:N5"/>
    <mergeCell ref="N6:N7"/>
    <mergeCell ref="N8:N9"/>
    <mergeCell ref="K2:K3"/>
    <mergeCell ref="K4:K5"/>
    <mergeCell ref="K6:K7"/>
    <mergeCell ref="K8:K9"/>
    <mergeCell ref="L2:L3"/>
    <mergeCell ref="L4:L5"/>
    <mergeCell ref="L6:L7"/>
    <mergeCell ref="L8:L9"/>
    <mergeCell ref="I2:I3"/>
    <mergeCell ref="I4:I5"/>
    <mergeCell ref="I6:I7"/>
    <mergeCell ref="I8:I9"/>
    <mergeCell ref="J2:J3"/>
    <mergeCell ref="J4:J5"/>
    <mergeCell ref="J6:J7"/>
    <mergeCell ref="J8:J9"/>
    <mergeCell ref="G2:G3"/>
    <mergeCell ref="G4:G5"/>
    <mergeCell ref="G6:G7"/>
    <mergeCell ref="G8:G9"/>
    <mergeCell ref="H2:H3"/>
    <mergeCell ref="H4:H5"/>
    <mergeCell ref="H6:H7"/>
    <mergeCell ref="H8:H9"/>
    <mergeCell ref="A2:A3"/>
    <mergeCell ref="A4:A5"/>
    <mergeCell ref="A6:A7"/>
    <mergeCell ref="A8:A9"/>
    <mergeCell ref="F2:F3"/>
    <mergeCell ref="F4:F5"/>
    <mergeCell ref="F6:F7"/>
    <mergeCell ref="F8:F9"/>
  </mergeCells>
  <phoneticPr fontId="23" type="noConversion"/>
  <dataValidations count="1">
    <dataValidation type="list" allowBlank="1" showErrorMessage="1" sqref="O2 O3 O4 O5:O20 O21:O46" xr:uid="{00000000-0002-0000-0C00-000000000000}">
      <formula1>"T,T+1Q,T+2Q,T+3Q,T+4Q,NS"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0000FF"/>
  </sheetPr>
  <dimension ref="A1:O46"/>
  <sheetViews>
    <sheetView workbookViewId="0">
      <selection activeCell="N6" sqref="N6:P24"/>
    </sheetView>
  </sheetViews>
  <sheetFormatPr defaultColWidth="9" defaultRowHeight="15.6" x14ac:dyDescent="0.15"/>
  <cols>
    <col min="1" max="1" width="9" customWidth="1"/>
    <col min="2" max="2" width="6.109375" customWidth="1"/>
    <col min="3" max="5" width="29.6640625" customWidth="1"/>
    <col min="6" max="6" width="36.88671875" customWidth="1"/>
    <col min="7" max="14" width="12" customWidth="1"/>
    <col min="15" max="15" width="17.109375" style="6"/>
  </cols>
  <sheetData>
    <row r="1" spans="1:15" ht="12" x14ac:dyDescent="0.15">
      <c r="A1" s="7" t="s">
        <v>162</v>
      </c>
      <c r="B1" s="7" t="s">
        <v>163</v>
      </c>
      <c r="C1" s="7" t="s">
        <v>164</v>
      </c>
      <c r="D1" s="7" t="s">
        <v>165</v>
      </c>
      <c r="E1" s="7" t="s">
        <v>166</v>
      </c>
      <c r="F1" s="7" t="s">
        <v>167</v>
      </c>
      <c r="G1" s="7" t="s">
        <v>168</v>
      </c>
      <c r="H1" s="7" t="s">
        <v>169</v>
      </c>
      <c r="I1" s="7" t="s">
        <v>170</v>
      </c>
      <c r="J1" s="7" t="s">
        <v>171</v>
      </c>
      <c r="K1" s="7" t="s">
        <v>172</v>
      </c>
      <c r="L1" s="7" t="s">
        <v>173</v>
      </c>
      <c r="M1" s="7" t="s">
        <v>174</v>
      </c>
      <c r="N1" s="7" t="s">
        <v>75</v>
      </c>
      <c r="O1" s="12" t="s">
        <v>175</v>
      </c>
    </row>
    <row r="2" spans="1:15" ht="24" x14ac:dyDescent="0.15">
      <c r="A2" s="11" t="s">
        <v>661</v>
      </c>
      <c r="B2" s="11" t="s">
        <v>468</v>
      </c>
      <c r="C2" s="16" t="s">
        <v>662</v>
      </c>
      <c r="D2" s="16" t="s">
        <v>663</v>
      </c>
      <c r="E2" s="16" t="s">
        <v>664</v>
      </c>
      <c r="F2" s="17" t="s">
        <v>665</v>
      </c>
      <c r="G2" s="11" t="s">
        <v>181</v>
      </c>
      <c r="H2" s="11" t="s">
        <v>182</v>
      </c>
      <c r="I2" s="11" t="s">
        <v>183</v>
      </c>
      <c r="J2" s="11" t="s">
        <v>184</v>
      </c>
      <c r="K2" s="11" t="s">
        <v>185</v>
      </c>
      <c r="L2" s="11" t="s">
        <v>185</v>
      </c>
      <c r="M2" s="11" t="s">
        <v>191</v>
      </c>
      <c r="N2" s="18"/>
      <c r="O2" s="14"/>
    </row>
    <row r="3" spans="1:15" ht="36" x14ac:dyDescent="0.15">
      <c r="A3" s="11" t="s">
        <v>666</v>
      </c>
      <c r="B3" s="11" t="s">
        <v>468</v>
      </c>
      <c r="C3" s="16" t="s">
        <v>667</v>
      </c>
      <c r="D3" s="16" t="s">
        <v>668</v>
      </c>
      <c r="E3" s="16" t="s">
        <v>669</v>
      </c>
      <c r="F3" s="17" t="s">
        <v>670</v>
      </c>
      <c r="G3" s="11" t="s">
        <v>181</v>
      </c>
      <c r="H3" s="11" t="s">
        <v>182</v>
      </c>
      <c r="I3" s="11" t="s">
        <v>183</v>
      </c>
      <c r="J3" s="11" t="s">
        <v>184</v>
      </c>
      <c r="K3" s="11" t="s">
        <v>185</v>
      </c>
      <c r="L3" s="11" t="s">
        <v>185</v>
      </c>
      <c r="M3" s="11" t="s">
        <v>191</v>
      </c>
      <c r="N3" s="18"/>
      <c r="O3" s="14"/>
    </row>
    <row r="4" spans="1:15" ht="36" x14ac:dyDescent="0.15">
      <c r="A4" s="11" t="s">
        <v>671</v>
      </c>
      <c r="B4" s="11" t="s">
        <v>468</v>
      </c>
      <c r="C4" s="16" t="s">
        <v>672</v>
      </c>
      <c r="D4" s="16" t="s">
        <v>673</v>
      </c>
      <c r="E4" s="16" t="s">
        <v>674</v>
      </c>
      <c r="F4" s="17" t="s">
        <v>675</v>
      </c>
      <c r="G4" s="11" t="s">
        <v>181</v>
      </c>
      <c r="H4" s="11" t="s">
        <v>182</v>
      </c>
      <c r="I4" s="11" t="s">
        <v>183</v>
      </c>
      <c r="J4" s="11" t="s">
        <v>184</v>
      </c>
      <c r="K4" s="11" t="s">
        <v>185</v>
      </c>
      <c r="L4" s="11" t="s">
        <v>185</v>
      </c>
      <c r="M4" s="11" t="s">
        <v>191</v>
      </c>
      <c r="N4" s="18"/>
      <c r="O4" s="14"/>
    </row>
    <row r="5" spans="1:15" ht="36" x14ac:dyDescent="0.15">
      <c r="A5" s="11" t="s">
        <v>676</v>
      </c>
      <c r="B5" s="11" t="s">
        <v>468</v>
      </c>
      <c r="C5" s="16" t="s">
        <v>677</v>
      </c>
      <c r="D5" s="16" t="s">
        <v>678</v>
      </c>
      <c r="E5" s="16" t="s">
        <v>679</v>
      </c>
      <c r="F5" s="17" t="s">
        <v>680</v>
      </c>
      <c r="G5" s="11" t="s">
        <v>181</v>
      </c>
      <c r="H5" s="11" t="s">
        <v>182</v>
      </c>
      <c r="I5" s="11" t="s">
        <v>183</v>
      </c>
      <c r="J5" s="11" t="s">
        <v>184</v>
      </c>
      <c r="K5" s="11" t="s">
        <v>185</v>
      </c>
      <c r="L5" s="11" t="s">
        <v>185</v>
      </c>
      <c r="M5" s="11" t="s">
        <v>191</v>
      </c>
      <c r="N5" s="18"/>
      <c r="O5" s="14"/>
    </row>
    <row r="6" spans="1:15" ht="12" x14ac:dyDescent="0.15">
      <c r="O6"/>
    </row>
    <row r="7" spans="1:15" ht="12" x14ac:dyDescent="0.15">
      <c r="O7"/>
    </row>
    <row r="8" spans="1:15" ht="12" x14ac:dyDescent="0.15">
      <c r="O8"/>
    </row>
    <row r="9" spans="1:15" ht="12" x14ac:dyDescent="0.15">
      <c r="O9"/>
    </row>
    <row r="10" spans="1:15" ht="12" x14ac:dyDescent="0.15">
      <c r="O10"/>
    </row>
    <row r="11" spans="1:15" ht="12" x14ac:dyDescent="0.15">
      <c r="O11"/>
    </row>
    <row r="12" spans="1:15" ht="12" x14ac:dyDescent="0.15">
      <c r="O12"/>
    </row>
    <row r="13" spans="1:15" ht="12" x14ac:dyDescent="0.15">
      <c r="O13"/>
    </row>
    <row r="14" spans="1:15" ht="12" x14ac:dyDescent="0.15">
      <c r="O14"/>
    </row>
    <row r="15" spans="1:15" ht="12" x14ac:dyDescent="0.15">
      <c r="O15"/>
    </row>
    <row r="16" spans="1:15" ht="12" x14ac:dyDescent="0.15">
      <c r="O16"/>
    </row>
    <row r="17" spans="15:15" ht="12" x14ac:dyDescent="0.15">
      <c r="O17"/>
    </row>
    <row r="18" spans="15:15" ht="12" x14ac:dyDescent="0.15">
      <c r="O18"/>
    </row>
    <row r="19" spans="15:15" ht="12" x14ac:dyDescent="0.15">
      <c r="O19"/>
    </row>
    <row r="20" spans="15:15" ht="12" x14ac:dyDescent="0.15">
      <c r="O20"/>
    </row>
    <row r="21" spans="15:15" ht="12" x14ac:dyDescent="0.15">
      <c r="O21"/>
    </row>
    <row r="22" spans="15:15" ht="12" x14ac:dyDescent="0.15">
      <c r="O22"/>
    </row>
    <row r="23" spans="15:15" ht="12" x14ac:dyDescent="0.15">
      <c r="O23"/>
    </row>
    <row r="24" spans="15:15" ht="12" x14ac:dyDescent="0.15">
      <c r="O24"/>
    </row>
    <row r="25" spans="15:15" ht="12" x14ac:dyDescent="0.15">
      <c r="O25"/>
    </row>
    <row r="26" spans="15:15" ht="12" x14ac:dyDescent="0.15">
      <c r="O26"/>
    </row>
    <row r="27" spans="15:15" ht="12" x14ac:dyDescent="0.15">
      <c r="O27"/>
    </row>
    <row r="28" spans="15:15" ht="12" x14ac:dyDescent="0.15">
      <c r="O28"/>
    </row>
    <row r="29" spans="15:15" ht="12" x14ac:dyDescent="0.15">
      <c r="O29"/>
    </row>
    <row r="30" spans="15:15" ht="12" x14ac:dyDescent="0.15">
      <c r="O30"/>
    </row>
    <row r="31" spans="15:15" ht="12" x14ac:dyDescent="0.15">
      <c r="O31"/>
    </row>
    <row r="32" spans="15:15" ht="12" x14ac:dyDescent="0.15"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phoneticPr fontId="23" type="noConversion"/>
  <dataValidations count="1">
    <dataValidation type="list" allowBlank="1" showErrorMessage="1" sqref="O2 O3 O4 O5:O20 O21:O46" xr:uid="{00000000-0002-0000-0D00-000000000000}">
      <formula1>"T,T+1Q,T+2Q,T+3Q,T+4Q,NS"</formula1>
    </dataValidation>
  </dataValidations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0000FF"/>
  </sheetPr>
  <dimension ref="A1:O46"/>
  <sheetViews>
    <sheetView workbookViewId="0">
      <selection activeCell="N5" sqref="N5:P17"/>
    </sheetView>
  </sheetViews>
  <sheetFormatPr defaultColWidth="9" defaultRowHeight="15.6" x14ac:dyDescent="0.15"/>
  <cols>
    <col min="2" max="2" width="4.5546875" customWidth="1"/>
    <col min="3" max="3" width="19.6640625" customWidth="1"/>
    <col min="4" max="5" width="27.109375" customWidth="1"/>
    <col min="6" max="6" width="55.6640625" customWidth="1"/>
    <col min="15" max="15" width="17.109375" style="6"/>
  </cols>
  <sheetData>
    <row r="1" spans="1:15" ht="36" x14ac:dyDescent="0.15">
      <c r="A1" s="15" t="s">
        <v>162</v>
      </c>
      <c r="B1" s="15" t="s">
        <v>163</v>
      </c>
      <c r="C1" s="15" t="s">
        <v>164</v>
      </c>
      <c r="D1" s="15" t="s">
        <v>165</v>
      </c>
      <c r="E1" s="15" t="s">
        <v>166</v>
      </c>
      <c r="F1" s="15" t="s">
        <v>167</v>
      </c>
      <c r="G1" s="15" t="s">
        <v>168</v>
      </c>
      <c r="H1" s="15" t="s">
        <v>169</v>
      </c>
      <c r="I1" s="15" t="s">
        <v>170</v>
      </c>
      <c r="J1" s="15" t="s">
        <v>171</v>
      </c>
      <c r="K1" s="15" t="s">
        <v>172</v>
      </c>
      <c r="L1" s="15" t="s">
        <v>173</v>
      </c>
      <c r="M1" s="15" t="s">
        <v>174</v>
      </c>
      <c r="N1" s="15" t="s">
        <v>75</v>
      </c>
      <c r="O1" s="12" t="s">
        <v>175</v>
      </c>
    </row>
    <row r="2" spans="1:15" ht="36" customHeight="1" x14ac:dyDescent="0.15">
      <c r="A2" s="9" t="s">
        <v>681</v>
      </c>
      <c r="B2" s="9" t="s">
        <v>177</v>
      </c>
      <c r="C2" s="10" t="s">
        <v>682</v>
      </c>
      <c r="D2" s="10" t="s">
        <v>683</v>
      </c>
      <c r="E2" s="10" t="s">
        <v>684</v>
      </c>
      <c r="F2" s="10" t="s">
        <v>685</v>
      </c>
      <c r="G2" s="11" t="s">
        <v>181</v>
      </c>
      <c r="H2" s="11" t="s">
        <v>182</v>
      </c>
      <c r="I2" s="11" t="s">
        <v>183</v>
      </c>
      <c r="J2" s="9" t="s">
        <v>184</v>
      </c>
      <c r="K2" s="11" t="s">
        <v>185</v>
      </c>
      <c r="L2" s="11" t="s">
        <v>185</v>
      </c>
      <c r="M2" s="11" t="s">
        <v>186</v>
      </c>
      <c r="N2" s="13"/>
      <c r="O2" s="14"/>
    </row>
    <row r="3" spans="1:15" ht="36" customHeight="1" x14ac:dyDescent="0.15">
      <c r="A3" s="9" t="s">
        <v>686</v>
      </c>
      <c r="B3" s="9" t="s">
        <v>177</v>
      </c>
      <c r="C3" s="10" t="s">
        <v>687</v>
      </c>
      <c r="D3" s="10" t="s">
        <v>688</v>
      </c>
      <c r="E3" s="10" t="s">
        <v>689</v>
      </c>
      <c r="F3" s="10" t="s">
        <v>690</v>
      </c>
      <c r="G3" s="11" t="s">
        <v>181</v>
      </c>
      <c r="H3" s="11" t="s">
        <v>182</v>
      </c>
      <c r="I3" s="11" t="s">
        <v>183</v>
      </c>
      <c r="J3" s="9" t="s">
        <v>184</v>
      </c>
      <c r="K3" s="11" t="s">
        <v>185</v>
      </c>
      <c r="L3" s="11" t="s">
        <v>185</v>
      </c>
      <c r="M3" s="11" t="s">
        <v>186</v>
      </c>
      <c r="N3" s="13"/>
      <c r="O3" s="14"/>
    </row>
    <row r="4" spans="1:15" ht="36" x14ac:dyDescent="0.15">
      <c r="A4" s="9" t="s">
        <v>691</v>
      </c>
      <c r="B4" s="9" t="s">
        <v>187</v>
      </c>
      <c r="C4" s="10" t="s">
        <v>692</v>
      </c>
      <c r="D4" s="10" t="s">
        <v>693</v>
      </c>
      <c r="E4" s="10" t="s">
        <v>694</v>
      </c>
      <c r="F4" s="10" t="s">
        <v>695</v>
      </c>
      <c r="G4" s="11" t="s">
        <v>181</v>
      </c>
      <c r="H4" s="11" t="s">
        <v>182</v>
      </c>
      <c r="I4" s="11" t="s">
        <v>183</v>
      </c>
      <c r="J4" s="9" t="s">
        <v>184</v>
      </c>
      <c r="K4" s="11" t="s">
        <v>185</v>
      </c>
      <c r="L4" s="11" t="s">
        <v>185</v>
      </c>
      <c r="M4" s="11" t="s">
        <v>186</v>
      </c>
      <c r="N4" s="13"/>
      <c r="O4" s="14"/>
    </row>
    <row r="5" spans="1:15" ht="12" x14ac:dyDescent="0.15">
      <c r="O5"/>
    </row>
    <row r="6" spans="1:15" ht="12" x14ac:dyDescent="0.15">
      <c r="O6"/>
    </row>
    <row r="7" spans="1:15" ht="12" x14ac:dyDescent="0.15">
      <c r="O7"/>
    </row>
    <row r="8" spans="1:15" ht="12" x14ac:dyDescent="0.15">
      <c r="O8"/>
    </row>
    <row r="9" spans="1:15" ht="12" x14ac:dyDescent="0.15">
      <c r="O9"/>
    </row>
    <row r="10" spans="1:15" ht="12" x14ac:dyDescent="0.15">
      <c r="O10"/>
    </row>
    <row r="11" spans="1:15" ht="12" x14ac:dyDescent="0.15">
      <c r="O11"/>
    </row>
    <row r="12" spans="1:15" ht="12" x14ac:dyDescent="0.15">
      <c r="O12"/>
    </row>
    <row r="13" spans="1:15" ht="12" x14ac:dyDescent="0.15">
      <c r="O13"/>
    </row>
    <row r="14" spans="1:15" ht="12" x14ac:dyDescent="0.15">
      <c r="O14"/>
    </row>
    <row r="15" spans="1:15" ht="12" x14ac:dyDescent="0.15">
      <c r="O15"/>
    </row>
    <row r="16" spans="1:15" ht="12" x14ac:dyDescent="0.15">
      <c r="O16"/>
    </row>
    <row r="17" spans="15:15" ht="12" x14ac:dyDescent="0.15">
      <c r="O17"/>
    </row>
    <row r="18" spans="15:15" ht="12" x14ac:dyDescent="0.15">
      <c r="O18"/>
    </row>
    <row r="19" spans="15:15" ht="12" x14ac:dyDescent="0.15">
      <c r="O19"/>
    </row>
    <row r="20" spans="15:15" ht="12" x14ac:dyDescent="0.15">
      <c r="O20"/>
    </row>
    <row r="21" spans="15:15" ht="12" x14ac:dyDescent="0.15">
      <c r="O21"/>
    </row>
    <row r="22" spans="15:15" ht="12" x14ac:dyDescent="0.15">
      <c r="O22"/>
    </row>
    <row r="23" spans="15:15" ht="12" x14ac:dyDescent="0.15">
      <c r="O23"/>
    </row>
    <row r="24" spans="15:15" ht="12" x14ac:dyDescent="0.15">
      <c r="O24"/>
    </row>
    <row r="25" spans="15:15" ht="12" x14ac:dyDescent="0.15">
      <c r="O25"/>
    </row>
    <row r="26" spans="15:15" ht="12" x14ac:dyDescent="0.15">
      <c r="O26"/>
    </row>
    <row r="27" spans="15:15" ht="12" x14ac:dyDescent="0.15">
      <c r="O27"/>
    </row>
    <row r="28" spans="15:15" ht="12" x14ac:dyDescent="0.15">
      <c r="O28"/>
    </row>
    <row r="29" spans="15:15" ht="12" x14ac:dyDescent="0.15">
      <c r="O29"/>
    </row>
    <row r="30" spans="15:15" ht="12" x14ac:dyDescent="0.15">
      <c r="O30"/>
    </row>
    <row r="31" spans="15:15" ht="12" x14ac:dyDescent="0.15">
      <c r="O31"/>
    </row>
    <row r="32" spans="15:15" ht="12" x14ac:dyDescent="0.15"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phoneticPr fontId="23" type="noConversion"/>
  <dataValidations count="1">
    <dataValidation type="list" allowBlank="1" showErrorMessage="1" sqref="O2 O3 O4 O5:O20 O21:O46" xr:uid="{00000000-0002-0000-0E00-000000000000}">
      <formula1>"T,T+1Q,T+2Q,T+3Q,T+4Q,NS"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0000FF"/>
  </sheetPr>
  <dimension ref="A1:O46"/>
  <sheetViews>
    <sheetView workbookViewId="0">
      <selection activeCell="N4" sqref="N4:R22"/>
    </sheetView>
  </sheetViews>
  <sheetFormatPr defaultColWidth="9" defaultRowHeight="15.6" x14ac:dyDescent="0.15"/>
  <cols>
    <col min="2" max="2" width="5.6640625" customWidth="1"/>
    <col min="3" max="3" width="20.6640625" customWidth="1"/>
    <col min="4" max="4" width="18.33203125" customWidth="1"/>
    <col min="5" max="5" width="26.88671875" customWidth="1"/>
    <col min="6" max="6" width="50.33203125" customWidth="1"/>
    <col min="10" max="10" width="15.88671875" customWidth="1"/>
    <col min="15" max="15" width="17.109375" style="6"/>
  </cols>
  <sheetData>
    <row r="1" spans="1:15" ht="12" x14ac:dyDescent="0.15">
      <c r="A1" s="7" t="s">
        <v>162</v>
      </c>
      <c r="B1" s="7" t="s">
        <v>163</v>
      </c>
      <c r="C1" s="7" t="s">
        <v>164</v>
      </c>
      <c r="D1" s="7" t="s">
        <v>165</v>
      </c>
      <c r="E1" s="7" t="s">
        <v>166</v>
      </c>
      <c r="F1" s="7" t="s">
        <v>167</v>
      </c>
      <c r="G1" s="7" t="s">
        <v>168</v>
      </c>
      <c r="H1" s="7" t="s">
        <v>169</v>
      </c>
      <c r="I1" s="7" t="s">
        <v>170</v>
      </c>
      <c r="J1" s="7" t="s">
        <v>171</v>
      </c>
      <c r="K1" s="7" t="s">
        <v>172</v>
      </c>
      <c r="L1" s="7" t="s">
        <v>173</v>
      </c>
      <c r="M1" s="7" t="s">
        <v>174</v>
      </c>
      <c r="N1" s="7" t="s">
        <v>75</v>
      </c>
      <c r="O1" s="12" t="s">
        <v>175</v>
      </c>
    </row>
    <row r="2" spans="1:15" ht="24" x14ac:dyDescent="0.15">
      <c r="A2" s="8" t="s">
        <v>696</v>
      </c>
      <c r="B2" s="9" t="s">
        <v>463</v>
      </c>
      <c r="C2" s="10" t="s">
        <v>697</v>
      </c>
      <c r="D2" s="10" t="s">
        <v>698</v>
      </c>
      <c r="E2" s="10" t="s">
        <v>699</v>
      </c>
      <c r="F2" s="10" t="s">
        <v>700</v>
      </c>
      <c r="G2" s="11" t="s">
        <v>181</v>
      </c>
      <c r="H2" s="11" t="s">
        <v>182</v>
      </c>
      <c r="I2" s="11" t="s">
        <v>183</v>
      </c>
      <c r="J2" s="9" t="s">
        <v>184</v>
      </c>
      <c r="K2" s="11" t="s">
        <v>185</v>
      </c>
      <c r="L2" s="11" t="s">
        <v>185</v>
      </c>
      <c r="M2" s="11" t="s">
        <v>186</v>
      </c>
      <c r="N2" s="13"/>
      <c r="O2" s="14"/>
    </row>
    <row r="3" spans="1:15" ht="24" x14ac:dyDescent="0.15">
      <c r="A3" s="8" t="s">
        <v>701</v>
      </c>
      <c r="B3" s="9" t="s">
        <v>463</v>
      </c>
      <c r="C3" s="10" t="s">
        <v>702</v>
      </c>
      <c r="D3" s="10" t="s">
        <v>703</v>
      </c>
      <c r="E3" s="10" t="s">
        <v>704</v>
      </c>
      <c r="F3" s="10" t="s">
        <v>705</v>
      </c>
      <c r="G3" s="11" t="s">
        <v>181</v>
      </c>
      <c r="H3" s="11" t="s">
        <v>182</v>
      </c>
      <c r="I3" s="11" t="s">
        <v>183</v>
      </c>
      <c r="J3" s="9" t="s">
        <v>184</v>
      </c>
      <c r="K3" s="11" t="s">
        <v>185</v>
      </c>
      <c r="L3" s="11" t="s">
        <v>185</v>
      </c>
      <c r="M3" s="11" t="s">
        <v>186</v>
      </c>
      <c r="N3" s="13"/>
      <c r="O3" s="14"/>
    </row>
    <row r="4" spans="1:15" ht="12" x14ac:dyDescent="0.15">
      <c r="O4"/>
    </row>
    <row r="5" spans="1:15" ht="12" x14ac:dyDescent="0.15">
      <c r="O5"/>
    </row>
    <row r="6" spans="1:15" ht="12" x14ac:dyDescent="0.15">
      <c r="O6"/>
    </row>
    <row r="7" spans="1:15" ht="12" x14ac:dyDescent="0.15">
      <c r="O7"/>
    </row>
    <row r="8" spans="1:15" ht="12" x14ac:dyDescent="0.15">
      <c r="O8"/>
    </row>
    <row r="9" spans="1:15" ht="12" x14ac:dyDescent="0.15">
      <c r="O9"/>
    </row>
    <row r="10" spans="1:15" ht="12" x14ac:dyDescent="0.15">
      <c r="O10"/>
    </row>
    <row r="11" spans="1:15" ht="12" x14ac:dyDescent="0.15">
      <c r="O11"/>
    </row>
    <row r="12" spans="1:15" ht="12" x14ac:dyDescent="0.15">
      <c r="O12"/>
    </row>
    <row r="13" spans="1:15" ht="12" x14ac:dyDescent="0.15">
      <c r="O13"/>
    </row>
    <row r="14" spans="1:15" ht="12" x14ac:dyDescent="0.15">
      <c r="O14"/>
    </row>
    <row r="15" spans="1:15" ht="12" x14ac:dyDescent="0.15">
      <c r="O15"/>
    </row>
    <row r="16" spans="1:15" ht="12" x14ac:dyDescent="0.15">
      <c r="O16"/>
    </row>
    <row r="17" spans="15:15" ht="12" x14ac:dyDescent="0.15">
      <c r="O17"/>
    </row>
    <row r="18" spans="15:15" ht="12" x14ac:dyDescent="0.15">
      <c r="O18"/>
    </row>
    <row r="19" spans="15:15" ht="12" x14ac:dyDescent="0.15">
      <c r="O19"/>
    </row>
    <row r="20" spans="15:15" ht="12" x14ac:dyDescent="0.15">
      <c r="O20"/>
    </row>
    <row r="21" spans="15:15" ht="12" x14ac:dyDescent="0.15">
      <c r="O21"/>
    </row>
    <row r="22" spans="15:15" ht="12" x14ac:dyDescent="0.15">
      <c r="O22"/>
    </row>
    <row r="23" spans="15:15" ht="12" x14ac:dyDescent="0.15">
      <c r="O23"/>
    </row>
    <row r="24" spans="15:15" ht="12" x14ac:dyDescent="0.15">
      <c r="O24"/>
    </row>
    <row r="25" spans="15:15" ht="12" x14ac:dyDescent="0.15">
      <c r="O25"/>
    </row>
    <row r="26" spans="15:15" ht="12" x14ac:dyDescent="0.15">
      <c r="O26"/>
    </row>
    <row r="27" spans="15:15" ht="12" x14ac:dyDescent="0.15">
      <c r="O27"/>
    </row>
    <row r="28" spans="15:15" ht="12" x14ac:dyDescent="0.15">
      <c r="O28"/>
    </row>
    <row r="29" spans="15:15" ht="12" x14ac:dyDescent="0.15">
      <c r="O29"/>
    </row>
    <row r="30" spans="15:15" ht="12" x14ac:dyDescent="0.15">
      <c r="O30"/>
    </row>
    <row r="31" spans="15:15" ht="12" x14ac:dyDescent="0.15">
      <c r="O31"/>
    </row>
    <row r="32" spans="15:15" ht="12" x14ac:dyDescent="0.15">
      <c r="O32"/>
    </row>
    <row r="33" spans="15:15" ht="12" x14ac:dyDescent="0.15">
      <c r="O33"/>
    </row>
    <row r="34" spans="15:15" ht="12" x14ac:dyDescent="0.15">
      <c r="O34"/>
    </row>
    <row r="35" spans="15:15" ht="12" x14ac:dyDescent="0.15">
      <c r="O35"/>
    </row>
    <row r="36" spans="15:15" ht="12" x14ac:dyDescent="0.15">
      <c r="O36"/>
    </row>
    <row r="37" spans="15:15" ht="12" x14ac:dyDescent="0.15">
      <c r="O37"/>
    </row>
    <row r="38" spans="15:15" ht="12" x14ac:dyDescent="0.15">
      <c r="O38"/>
    </row>
    <row r="39" spans="15:15" ht="12" x14ac:dyDescent="0.15">
      <c r="O39"/>
    </row>
    <row r="40" spans="15:15" ht="12" x14ac:dyDescent="0.15">
      <c r="O40"/>
    </row>
    <row r="41" spans="15:15" ht="12" x14ac:dyDescent="0.15">
      <c r="O41"/>
    </row>
    <row r="42" spans="15:15" ht="12" x14ac:dyDescent="0.15">
      <c r="O42"/>
    </row>
    <row r="43" spans="15:15" ht="12" x14ac:dyDescent="0.15">
      <c r="O43"/>
    </row>
    <row r="44" spans="15:15" ht="12" x14ac:dyDescent="0.15">
      <c r="O44"/>
    </row>
    <row r="45" spans="15:15" ht="12" x14ac:dyDescent="0.15">
      <c r="O45"/>
    </row>
    <row r="46" spans="15:15" ht="12" x14ac:dyDescent="0.15">
      <c r="O46"/>
    </row>
  </sheetData>
  <phoneticPr fontId="23" type="noConversion"/>
  <dataValidations count="1">
    <dataValidation type="list" allowBlank="1" showErrorMessage="1" sqref="O2 O3 O4 O5:O20 O21:O46" xr:uid="{00000000-0002-0000-0F00-000000000000}">
      <formula1>"T,T+1Q,T+2Q,T+3Q,T+4Q,NS"</formula1>
    </dataValidation>
  </dataValidation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8"/>
  <sheetViews>
    <sheetView workbookViewId="0">
      <selection activeCell="H11" sqref="H11"/>
    </sheetView>
  </sheetViews>
  <sheetFormatPr defaultColWidth="8.88671875" defaultRowHeight="12" x14ac:dyDescent="0.15"/>
  <cols>
    <col min="1" max="2" width="7.33203125" style="1" customWidth="1"/>
    <col min="3" max="3" width="12.88671875" style="1" customWidth="1"/>
    <col min="4" max="4" width="38.44140625" style="1" customWidth="1"/>
    <col min="5" max="16384" width="8.88671875" style="1"/>
  </cols>
  <sheetData>
    <row r="1" spans="1:4" x14ac:dyDescent="0.15">
      <c r="A1" s="167" t="s">
        <v>706</v>
      </c>
      <c r="B1" s="167"/>
      <c r="C1" s="167"/>
      <c r="D1" s="167"/>
    </row>
    <row r="2" spans="1:4" x14ac:dyDescent="0.15">
      <c r="A2" s="2" t="s">
        <v>707</v>
      </c>
      <c r="B2" s="2" t="s">
        <v>708</v>
      </c>
      <c r="C2" s="3" t="s">
        <v>709</v>
      </c>
      <c r="D2" s="2" t="s">
        <v>710</v>
      </c>
    </row>
    <row r="3" spans="1:4" x14ac:dyDescent="0.15">
      <c r="A3" s="2" t="s">
        <v>711</v>
      </c>
      <c r="B3" s="2" t="s">
        <v>712</v>
      </c>
      <c r="C3" s="4">
        <v>13910834683</v>
      </c>
      <c r="D3" s="2" t="s">
        <v>713</v>
      </c>
    </row>
    <row r="4" spans="1:4" x14ac:dyDescent="0.15">
      <c r="A4" s="2" t="s">
        <v>714</v>
      </c>
      <c r="B4" s="2" t="s">
        <v>712</v>
      </c>
      <c r="C4" s="4">
        <v>13910785072</v>
      </c>
      <c r="D4" s="2" t="s">
        <v>715</v>
      </c>
    </row>
    <row r="5" spans="1:4" x14ac:dyDescent="0.15">
      <c r="A5" s="2" t="s">
        <v>716</v>
      </c>
      <c r="B5" s="2" t="s">
        <v>712</v>
      </c>
      <c r="C5" s="5">
        <v>13601368683</v>
      </c>
      <c r="D5" s="2" t="s">
        <v>717</v>
      </c>
    </row>
    <row r="6" spans="1:4" x14ac:dyDescent="0.15">
      <c r="A6" s="2" t="s">
        <v>718</v>
      </c>
      <c r="B6" s="2" t="s">
        <v>712</v>
      </c>
      <c r="C6" s="4">
        <v>13501109642</v>
      </c>
      <c r="D6" s="2" t="s">
        <v>719</v>
      </c>
    </row>
    <row r="7" spans="1:4" x14ac:dyDescent="0.15">
      <c r="A7" s="2" t="s">
        <v>720</v>
      </c>
      <c r="B7" s="2" t="s">
        <v>712</v>
      </c>
      <c r="C7" s="4">
        <v>13636426617</v>
      </c>
      <c r="D7" s="2" t="s">
        <v>721</v>
      </c>
    </row>
    <row r="8" spans="1:4" x14ac:dyDescent="0.15">
      <c r="A8" s="2" t="s">
        <v>722</v>
      </c>
      <c r="B8" s="2" t="s">
        <v>712</v>
      </c>
      <c r="C8" s="4">
        <v>13910084851</v>
      </c>
      <c r="D8" s="2" t="s">
        <v>723</v>
      </c>
    </row>
    <row r="9" spans="1:4" x14ac:dyDescent="0.15">
      <c r="A9" s="2" t="s">
        <v>724</v>
      </c>
      <c r="B9" s="2" t="s">
        <v>712</v>
      </c>
      <c r="C9" s="4">
        <v>13911554821</v>
      </c>
      <c r="D9" s="2" t="s">
        <v>725</v>
      </c>
    </row>
    <row r="10" spans="1:4" x14ac:dyDescent="0.15">
      <c r="A10" s="2" t="s">
        <v>726</v>
      </c>
      <c r="B10" s="2" t="s">
        <v>712</v>
      </c>
      <c r="C10" s="4">
        <v>13910532301</v>
      </c>
      <c r="D10" s="2" t="s">
        <v>727</v>
      </c>
    </row>
    <row r="11" spans="1:4" x14ac:dyDescent="0.15">
      <c r="A11" s="2" t="s">
        <v>728</v>
      </c>
      <c r="B11" s="2" t="s">
        <v>729</v>
      </c>
      <c r="C11" s="4">
        <v>15191850585</v>
      </c>
      <c r="D11" s="2" t="s">
        <v>730</v>
      </c>
    </row>
    <row r="12" spans="1:4" x14ac:dyDescent="0.15">
      <c r="A12" s="2" t="s">
        <v>731</v>
      </c>
      <c r="B12" s="2" t="s">
        <v>729</v>
      </c>
      <c r="C12" s="4">
        <v>18918325595</v>
      </c>
      <c r="D12" s="2" t="s">
        <v>732</v>
      </c>
    </row>
    <row r="13" spans="1:4" x14ac:dyDescent="0.15">
      <c r="A13" s="2" t="s">
        <v>733</v>
      </c>
      <c r="B13" s="2" t="s">
        <v>729</v>
      </c>
      <c r="C13" s="4">
        <v>18500522566</v>
      </c>
      <c r="D13" s="2" t="s">
        <v>734</v>
      </c>
    </row>
    <row r="14" spans="1:4" x14ac:dyDescent="0.15">
      <c r="A14" s="2" t="s">
        <v>735</v>
      </c>
      <c r="B14" s="2" t="s">
        <v>729</v>
      </c>
      <c r="C14" s="4">
        <v>18616850658</v>
      </c>
      <c r="D14" s="2" t="s">
        <v>736</v>
      </c>
    </row>
    <row r="15" spans="1:4" x14ac:dyDescent="0.15">
      <c r="A15" s="2" t="s">
        <v>737</v>
      </c>
      <c r="B15" s="2" t="s">
        <v>729</v>
      </c>
      <c r="C15" s="4">
        <v>18988758326</v>
      </c>
      <c r="D15" s="2" t="s">
        <v>738</v>
      </c>
    </row>
    <row r="16" spans="1:4" x14ac:dyDescent="0.15">
      <c r="A16" s="2" t="s">
        <v>739</v>
      </c>
      <c r="B16" s="2" t="s">
        <v>740</v>
      </c>
      <c r="C16" s="4">
        <v>13801373694</v>
      </c>
      <c r="D16" s="2" t="s">
        <v>741</v>
      </c>
    </row>
    <row r="17" spans="1:4" x14ac:dyDescent="0.15">
      <c r="A17" s="2" t="s">
        <v>742</v>
      </c>
      <c r="B17" s="2" t="s">
        <v>740</v>
      </c>
      <c r="C17" s="4">
        <v>13910533604</v>
      </c>
      <c r="D17" s="2" t="s">
        <v>743</v>
      </c>
    </row>
    <row r="18" spans="1:4" x14ac:dyDescent="0.15">
      <c r="A18" s="2" t="s">
        <v>744</v>
      </c>
      <c r="B18" s="2" t="s">
        <v>740</v>
      </c>
      <c r="C18" s="4">
        <v>13801098392</v>
      </c>
      <c r="D18" s="2" t="s">
        <v>745</v>
      </c>
    </row>
    <row r="19" spans="1:4" x14ac:dyDescent="0.15">
      <c r="A19" s="2" t="s">
        <v>746</v>
      </c>
      <c r="B19" s="2" t="s">
        <v>740</v>
      </c>
      <c r="C19" s="4">
        <v>18612773262</v>
      </c>
      <c r="D19" s="2" t="s">
        <v>747</v>
      </c>
    </row>
    <row r="20" spans="1:4" x14ac:dyDescent="0.15">
      <c r="A20" s="2" t="s">
        <v>748</v>
      </c>
      <c r="B20" s="2" t="s">
        <v>740</v>
      </c>
      <c r="C20" s="4">
        <v>13910552512</v>
      </c>
      <c r="D20" s="2" t="s">
        <v>749</v>
      </c>
    </row>
    <row r="21" spans="1:4" x14ac:dyDescent="0.15">
      <c r="A21" s="2" t="s">
        <v>11</v>
      </c>
      <c r="B21" s="2" t="s">
        <v>750</v>
      </c>
      <c r="C21" s="4">
        <v>13426150224</v>
      </c>
      <c r="D21" s="2" t="s">
        <v>751</v>
      </c>
    </row>
    <row r="22" spans="1:4" x14ac:dyDescent="0.15">
      <c r="A22" s="2" t="s">
        <v>752</v>
      </c>
      <c r="B22" s="2" t="s">
        <v>753</v>
      </c>
      <c r="C22" s="4">
        <v>18061848868</v>
      </c>
      <c r="D22" s="2" t="s">
        <v>754</v>
      </c>
    </row>
    <row r="23" spans="1:4" x14ac:dyDescent="0.15">
      <c r="A23" s="2" t="s">
        <v>755</v>
      </c>
      <c r="B23" s="2" t="s">
        <v>753</v>
      </c>
      <c r="C23" s="4">
        <v>13813860828</v>
      </c>
      <c r="D23" s="2" t="s">
        <v>756</v>
      </c>
    </row>
    <row r="24" spans="1:4" x14ac:dyDescent="0.15">
      <c r="A24" s="2" t="s">
        <v>757</v>
      </c>
      <c r="B24" s="2" t="s">
        <v>753</v>
      </c>
      <c r="C24" s="4">
        <v>18652003056</v>
      </c>
      <c r="D24" s="2" t="s">
        <v>758</v>
      </c>
    </row>
    <row r="25" spans="1:4" x14ac:dyDescent="0.15">
      <c r="A25" s="2" t="s">
        <v>759</v>
      </c>
      <c r="B25" s="2" t="s">
        <v>753</v>
      </c>
      <c r="C25" s="4">
        <v>13910211357</v>
      </c>
      <c r="D25" s="2" t="s">
        <v>760</v>
      </c>
    </row>
    <row r="26" spans="1:4" x14ac:dyDescent="0.15">
      <c r="A26" s="2" t="s">
        <v>761</v>
      </c>
      <c r="B26" s="2" t="s">
        <v>753</v>
      </c>
      <c r="C26" s="4">
        <v>18651685063</v>
      </c>
      <c r="D26" s="2" t="s">
        <v>762</v>
      </c>
    </row>
    <row r="27" spans="1:4" x14ac:dyDescent="0.15">
      <c r="A27" s="2" t="s">
        <v>763</v>
      </c>
      <c r="B27" s="2" t="s">
        <v>753</v>
      </c>
      <c r="C27" s="4">
        <v>13913009098</v>
      </c>
      <c r="D27" s="2" t="s">
        <v>764</v>
      </c>
    </row>
    <row r="28" spans="1:4" x14ac:dyDescent="0.15">
      <c r="A28" s="2" t="s">
        <v>765</v>
      </c>
      <c r="B28" s="2" t="s">
        <v>753</v>
      </c>
      <c r="C28" s="4">
        <v>15195995119</v>
      </c>
      <c r="D28" s="2" t="s">
        <v>766</v>
      </c>
    </row>
  </sheetData>
  <mergeCells count="1">
    <mergeCell ref="A1:D1"/>
  </mergeCells>
  <phoneticPr fontId="23" type="noConversion"/>
  <pageMargins left="0.69930555555555596" right="0.69930555555555596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17</vt:i4>
      </vt:variant>
    </vt:vector>
  </HeadingPairs>
  <TitlesOfParts>
    <vt:vector size="17" baseType="lpstr">
      <vt:lpstr>修订历史</vt:lpstr>
      <vt:lpstr>应答统计</vt:lpstr>
      <vt:lpstr>Index</vt:lpstr>
      <vt:lpstr>HA</vt:lpstr>
      <vt:lpstr>HB</vt:lpstr>
      <vt:lpstr>HC</vt:lpstr>
      <vt:lpstr>HD</vt:lpstr>
      <vt:lpstr>HE</vt:lpstr>
      <vt:lpstr>HF</vt:lpstr>
      <vt:lpstr>HG</vt:lpstr>
      <vt:lpstr>HH</vt:lpstr>
      <vt:lpstr>HI</vt:lpstr>
      <vt:lpstr>HJ</vt:lpstr>
      <vt:lpstr>HK</vt:lpstr>
      <vt:lpstr>HL</vt:lpstr>
      <vt:lpstr>HM</vt:lpstr>
      <vt:lpstr>附件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Zhang Shuzhong</cp:lastModifiedBy>
  <dcterms:created xsi:type="dcterms:W3CDTF">2009-07-28T02:25:00Z</dcterms:created>
  <dcterms:modified xsi:type="dcterms:W3CDTF">2023-05-06T03:14:13Z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2015_ms_pID_725343">
    <vt:lpwstr>(3)cEBTMc6OtLGujMVgJ0I/e0KdYP+ojebueZZDXDHV9F7KwM6587QVtK3vDSREcJmIYMP92KWB_x000d__x000d__x000d__x000d__x000d__x000d__x000d__x000d__x000d__x000d__x000d__x000d_
XrMNl6B2kAXkSLGgyW8Cj54f1FVBW6el6I90wcsHhSqOY8md7s7uZAy9hoq1jDT8DBCkNwc5_x000d__x000d__x000d__x000d__x000d__x000d__x000d__x000d__x000d__x000d__x000d__x000d_
IX/KpC/UPCuTJL2KXqwec5kGwK6vyU52Je5/QjDiJ/w2G3Mg9vzG4/c1D+pWJB2gSRLdF3p2_x000d__x000d__x000d__x000d__x000d__x000d__x000d__x000d__x000d__x000d_</vt:lpwstr>
  </property>
  <property fmtid="{D5CDD505-2E9C-101B-9397-08002B2CF9AE}" pid="3" name="_2015_ms_pID_7253431">
    <vt:lpwstr>jMtgOsoFjTexZZeCunbR7hp4kVEhRMRm9Uy64ya6T4LK7DUYjuG1Cn_x000d__x000d__x000d__x000d__x000d__x000d__x000d__x000d__x000d__x000d__x000d__x000d_
pBQh5Dw/bCFao/6dNKDTMokJE2Fwwr7DKe4fxWRXj/VLULMKl+CDqZa+Hr9RGtfuG0x3Ju2K_x000d__x000d__x000d__x000d__x000d__x000d__x000d__x000d__x000d__x000d__x000d__x000d_
bzdmUdI0If1Jj+mnckd1Y7cwD3aR6XD/n8mNJLhLZ4ptP6AZfA9cv+TFEzTUOmH30kgdzp18_x000d__x000d__x000d__x000d__x000d__x000d__x000d__x000d__x000d__x000d__x000d__x000d_
BGFbak9hw4vipV0pQY</vt:lpwstr>
  </property>
  <property fmtid="{D5CDD505-2E9C-101B-9397-08002B2CF9AE}" pid="4" name="_2015_ms_pID_7253432">
    <vt:lpwstr>6drCTWxSsIJTY0KwXz7m+i8=</vt:lpwstr>
  </property>
  <property fmtid="{D5CDD505-2E9C-101B-9397-08002B2CF9AE}" pid="5" name="_readonly">
    <vt:lpwstr/>
  </property>
  <property fmtid="{D5CDD505-2E9C-101B-9397-08002B2CF9AE}" pid="6" name="_change">
    <vt:lpwstr/>
  </property>
  <property fmtid="{D5CDD505-2E9C-101B-9397-08002B2CF9AE}" pid="7" name="_full-control">
    <vt:lpwstr/>
  </property>
  <property fmtid="{D5CDD505-2E9C-101B-9397-08002B2CF9AE}" pid="8" name="sflag">
    <vt:lpwstr>1542609396</vt:lpwstr>
  </property>
  <property fmtid="{D5CDD505-2E9C-101B-9397-08002B2CF9AE}" pid="9" name="KSOProductBuildVer">
    <vt:lpwstr>2052-11.1.0.11365</vt:lpwstr>
  </property>
  <property fmtid="{D5CDD505-2E9C-101B-9397-08002B2CF9AE}" pid="10" name="ICV">
    <vt:lpwstr>F92F0390B3D94611BFED2E742810C343</vt:lpwstr>
  </property>
</Properties>
</file>