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ff7f0d4ee956779/文档/千通科技/EMS项目/documents/第五章 货物需求一览表及技术规格（附件）/03附件三 设备及测试规范、网管安全培训相关规范/03-应答表/"/>
    </mc:Choice>
  </mc:AlternateContent>
  <xr:revisionPtr revIDLastSave="4" documentId="11_207ACE2ADA382AB7B740678BE3299B0A7BFC53C5" xr6:coauthVersionLast="47" xr6:coauthVersionMax="47" xr10:uidLastSave="{996ABEF8-CD61-477F-9CF9-A14572E801B9}"/>
  <bookViews>
    <workbookView xWindow="22932" yWindow="-108" windowWidth="23256" windowHeight="12456" tabRatio="754" activeTab="7" xr2:uid="{00000000-000D-0000-FFFF-FFFF00000000}"/>
  </bookViews>
  <sheets>
    <sheet name="修订历史" sheetId="30" r:id="rId1"/>
    <sheet name="应答统计" sheetId="53" r:id="rId2"/>
    <sheet name="Index" sheetId="1" r:id="rId3"/>
    <sheet name="AA" sheetId="38" r:id="rId4"/>
    <sheet name="AB" sheetId="37" r:id="rId5"/>
    <sheet name="AC" sheetId="48" r:id="rId6"/>
    <sheet name="AD" sheetId="49" r:id="rId7"/>
    <sheet name="AE" sheetId="51" r:id="rId8"/>
    <sheet name="AF" sheetId="54" r:id="rId9"/>
    <sheet name="附录1" sheetId="50" r:id="rId10"/>
    <sheet name="附录2" sheetId="5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7" i="1" l="1"/>
  <c r="AQ7" i="1"/>
  <c r="AP7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J7" i="1"/>
  <c r="I7" i="1"/>
  <c r="H7" i="1"/>
  <c r="G7" i="1"/>
  <c r="F7" i="1"/>
  <c r="E7" i="1"/>
  <c r="K7" i="1" s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J6" i="1"/>
  <c r="I6" i="1"/>
  <c r="H6" i="1"/>
  <c r="G6" i="1"/>
  <c r="F6" i="1"/>
  <c r="E6" i="1"/>
  <c r="K6" i="1" s="1"/>
  <c r="AR5" i="1"/>
  <c r="AQ5" i="1"/>
  <c r="AP5" i="1"/>
  <c r="AO5" i="1"/>
  <c r="AN5" i="1"/>
  <c r="AM5" i="1"/>
  <c r="AL5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J5" i="1"/>
  <c r="I5" i="1"/>
  <c r="H5" i="1"/>
  <c r="G5" i="1"/>
  <c r="F5" i="1"/>
  <c r="K5" i="1" s="1"/>
  <c r="E5" i="1"/>
  <c r="AR4" i="1"/>
  <c r="AQ4" i="1"/>
  <c r="AP4" i="1"/>
  <c r="AO4" i="1"/>
  <c r="AN4" i="1"/>
  <c r="AM4" i="1"/>
  <c r="AL4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J4" i="1"/>
  <c r="I4" i="1"/>
  <c r="H4" i="1"/>
  <c r="G4" i="1"/>
  <c r="F4" i="1"/>
  <c r="K4" i="1" s="1"/>
  <c r="E4" i="1"/>
  <c r="AR3" i="1"/>
  <c r="AQ3" i="1"/>
  <c r="AP3" i="1"/>
  <c r="AO3" i="1"/>
  <c r="AN3" i="1"/>
  <c r="AM3" i="1"/>
  <c r="AL3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J3" i="1"/>
  <c r="I3" i="1"/>
  <c r="H3" i="1"/>
  <c r="G3" i="1"/>
  <c r="F3" i="1"/>
  <c r="E3" i="1"/>
  <c r="K3" i="1" s="1"/>
  <c r="AR2" i="1"/>
  <c r="AR8" i="1" s="1"/>
  <c r="I13" i="53" s="1"/>
  <c r="AQ2" i="1"/>
  <c r="AQ8" i="1" s="1"/>
  <c r="I12" i="53" s="1"/>
  <c r="AP2" i="1"/>
  <c r="AP8" i="1" s="1"/>
  <c r="I11" i="53" s="1"/>
  <c r="AO2" i="1"/>
  <c r="AO8" i="1" s="1"/>
  <c r="I10" i="53" s="1"/>
  <c r="AN2" i="1"/>
  <c r="AN8" i="1" s="1"/>
  <c r="I9" i="53" s="1"/>
  <c r="AM2" i="1"/>
  <c r="AM8" i="1" s="1"/>
  <c r="I8" i="53" s="1"/>
  <c r="AL2" i="1"/>
  <c r="AL8" i="1" s="1"/>
  <c r="H13" i="53" s="1"/>
  <c r="AK2" i="1"/>
  <c r="AK8" i="1" s="1"/>
  <c r="H12" i="53" s="1"/>
  <c r="AJ2" i="1"/>
  <c r="AJ8" i="1" s="1"/>
  <c r="H11" i="53" s="1"/>
  <c r="AI2" i="1"/>
  <c r="AI8" i="1" s="1"/>
  <c r="H10" i="53" s="1"/>
  <c r="AH2" i="1"/>
  <c r="AH8" i="1" s="1"/>
  <c r="H9" i="53" s="1"/>
  <c r="AG2" i="1"/>
  <c r="AG8" i="1" s="1"/>
  <c r="H8" i="53" s="1"/>
  <c r="AF2" i="1"/>
  <c r="AF8" i="1" s="1"/>
  <c r="G13" i="53" s="1"/>
  <c r="AE2" i="1"/>
  <c r="AE8" i="1" s="1"/>
  <c r="G12" i="53" s="1"/>
  <c r="AD2" i="1"/>
  <c r="AD8" i="1" s="1"/>
  <c r="G11" i="53" s="1"/>
  <c r="AC2" i="1"/>
  <c r="AC8" i="1" s="1"/>
  <c r="G10" i="53" s="1"/>
  <c r="AB2" i="1"/>
  <c r="AB8" i="1" s="1"/>
  <c r="G9" i="53" s="1"/>
  <c r="AA2" i="1"/>
  <c r="AA8" i="1" s="1"/>
  <c r="G8" i="53" s="1"/>
  <c r="Z2" i="1"/>
  <c r="Z8" i="1" s="1"/>
  <c r="F13" i="53" s="1"/>
  <c r="Y2" i="1"/>
  <c r="Y8" i="1" s="1"/>
  <c r="F12" i="53" s="1"/>
  <c r="X2" i="1"/>
  <c r="X8" i="1" s="1"/>
  <c r="F11" i="53" s="1"/>
  <c r="W2" i="1"/>
  <c r="W8" i="1" s="1"/>
  <c r="F10" i="53" s="1"/>
  <c r="V2" i="1"/>
  <c r="V8" i="1" s="1"/>
  <c r="F9" i="53" s="1"/>
  <c r="U2" i="1"/>
  <c r="U8" i="1" s="1"/>
  <c r="F8" i="53" s="1"/>
  <c r="T2" i="1"/>
  <c r="T8" i="1" s="1"/>
  <c r="E13" i="53" s="1"/>
  <c r="S2" i="1"/>
  <c r="S8" i="1" s="1"/>
  <c r="E12" i="53" s="1"/>
  <c r="R2" i="1"/>
  <c r="R8" i="1" s="1"/>
  <c r="E11" i="53" s="1"/>
  <c r="Q2" i="1"/>
  <c r="Q8" i="1" s="1"/>
  <c r="E10" i="53" s="1"/>
  <c r="P2" i="1"/>
  <c r="P8" i="1" s="1"/>
  <c r="E9" i="53" s="1"/>
  <c r="O2" i="1"/>
  <c r="O8" i="1" s="1"/>
  <c r="E8" i="53" s="1"/>
  <c r="N2" i="1"/>
  <c r="N8" i="1" s="1"/>
  <c r="D13" i="53" s="1"/>
  <c r="M2" i="1"/>
  <c r="M8" i="1" s="1"/>
  <c r="D12" i="53" s="1"/>
  <c r="L2" i="1"/>
  <c r="L8" i="1" s="1"/>
  <c r="D11" i="53" s="1"/>
  <c r="K2" i="1"/>
  <c r="J2" i="1"/>
  <c r="J8" i="1" s="1"/>
  <c r="C13" i="53" s="1"/>
  <c r="I2" i="1"/>
  <c r="I8" i="1" s="1"/>
  <c r="C12" i="53" s="1"/>
  <c r="H2" i="1"/>
  <c r="H8" i="1" s="1"/>
  <c r="C11" i="53" s="1"/>
  <c r="G2" i="1"/>
  <c r="G8" i="1" s="1"/>
  <c r="C10" i="53" s="1"/>
  <c r="F2" i="1"/>
  <c r="F8" i="1" s="1"/>
  <c r="C9" i="53" s="1"/>
  <c r="E2" i="1"/>
  <c r="E8" i="1" s="1"/>
  <c r="C8" i="53" s="1"/>
  <c r="K8" i="53" l="1"/>
  <c r="L8" i="53"/>
  <c r="J8" i="53"/>
  <c r="J10" i="53"/>
  <c r="K10" i="53"/>
  <c r="L10" i="53"/>
  <c r="L9" i="53"/>
  <c r="K9" i="53"/>
  <c r="J9" i="53"/>
  <c r="K8" i="1"/>
</calcChain>
</file>

<file path=xl/sharedStrings.xml><?xml version="1.0" encoding="utf-8"?>
<sst xmlns="http://schemas.openxmlformats.org/spreadsheetml/2006/main" count="552" uniqueCount="335">
  <si>
    <t>版本</t>
  </si>
  <si>
    <t>日期</t>
  </si>
  <si>
    <t>修订内容</t>
  </si>
  <si>
    <t>修订人</t>
  </si>
  <si>
    <t>V0.1.0</t>
  </si>
  <si>
    <t>创建第一稿</t>
  </si>
  <si>
    <t>李健、胡亚希</t>
  </si>
  <si>
    <t>V0.2.0</t>
  </si>
  <si>
    <t>1. 删除了SctpAssoc对象。
2. AA （management）删除了VnfInstanceId，移动至AmfFunction下。
3. AmfFunction 删除属性NfInstanceId。理由，该UUID在注册时由NRF分配，在NRF中有效，没有必要报给运维人员。
4. AmfFunction 的属性MaxUserRegistered 改为MaxUser，Registered看上去像PM
5. AmfFunction 的属性MaxNgranNum改名为MaxGnbNum</t>
  </si>
  <si>
    <t>V0.2.1</t>
  </si>
  <si>
    <t>1. 补充Index页的统计公式
2. AB页，补充服务列表枚举值</t>
  </si>
  <si>
    <t>V0.3.0</t>
  </si>
  <si>
    <t>完善附录1：AMF的包含和继承关系图</t>
  </si>
  <si>
    <t>胡亚希</t>
  </si>
  <si>
    <t>V0.4.0</t>
  </si>
  <si>
    <t>1.AB页，修订Fqdn、SbiServiceList定义
2.纠正sheet编号错误:AD--&gt;AC,AE--&gt;AD,AF--&gt;AE，并同步修订Index页：AD--&gt;AC,AE--&gt;AD,AF--&gt;AE
3.统一中文字体为宋体10号字。</t>
  </si>
  <si>
    <t>V1.0.0</t>
  </si>
  <si>
    <t>AC:EpRpDynN8Amf增加EpRpDynN8Amf_Global对象需要缺省实现的说明；
AD：EpRpDynN11Amf增加EpRpDynN11Amf_Global对象需要缺省实现的说明；
AE：EpRpDynN12Amf增加EpRpDynN12Amf_Global对象需要缺省实现的说明。</t>
  </si>
  <si>
    <t>李健、胡亚希、李端</t>
  </si>
  <si>
    <t>Index页增加“包含关系上级类”一列。</t>
  </si>
  <si>
    <t>V1.1.0</t>
  </si>
  <si>
    <t>1. Index页将Subnetwork改为SubNetwork,以与3GPP保持一致。
2. 附录1中的UML图，原图使用Rational Rose制作，改为由开源软件UMLet制作。</t>
  </si>
  <si>
    <t>李健</t>
  </si>
  <si>
    <t>V1.1.1</t>
  </si>
  <si>
    <t>1.AB页，修订SnssaiList定义，S-NSSAI=S-NSSAI=移动国家码（Mcc）+移动网络码（Mnc）+ SST + SD改为S-NSSAI=SST-SD，以与3GPP保持一致。</t>
  </si>
  <si>
    <t>刘振旺</t>
  </si>
  <si>
    <t>1.AC页、AD页和AE页，修订“远端IP子网列表”定义，增加Ipv6格式和样例。</t>
  </si>
  <si>
    <t>1.AA页，修订“网管接口IP地址列表”定义，明确要求支持双栈时，IPV4和IPV6地址都要体现。</t>
  </si>
  <si>
    <t>V1.1.2</t>
  </si>
  <si>
    <t>无内容变更，版本号随PM同步</t>
  </si>
  <si>
    <t>V1.1.5</t>
  </si>
  <si>
    <t>1.新增AF页，列举AMF网元所涉及到的业务接口和管理接口，以及这些接口所配置的IPV4/V6地址
2.index新增一行IPResource，对应AMF的管理接口和业务接口的信息
3.相对上次修订时间超过半年，修订版本号为V1.1.5</t>
  </si>
  <si>
    <t>张渊、洪晓、梁旭驰</t>
  </si>
  <si>
    <t>修订LocIpV4AddrList，LocIpV6AddrList定义：删除掉分割符描述，按字符串列表缺省的方式展示，其它的字符串列表字段保持一致</t>
  </si>
  <si>
    <t>index页的IPResource包含关系上级类统一修订为ManagedElement</t>
  </si>
  <si>
    <r>
      <rPr>
        <b/>
        <sz val="11"/>
        <rFont val="Calibri"/>
        <family val="2"/>
      </rPr>
      <t>AMF-NRM(V1.1.5)</t>
    </r>
    <r>
      <rPr>
        <b/>
        <sz val="11"/>
        <rFont val="宋体"/>
        <charset val="134"/>
      </rPr>
      <t>应答情况汇总表</t>
    </r>
  </si>
  <si>
    <t>设备厂家名称</t>
  </si>
  <si>
    <t>XX公司</t>
  </si>
  <si>
    <t>应答日期(T)</t>
  </si>
  <si>
    <t>XXXX年XX月XX日</t>
  </si>
  <si>
    <t>本应答文档适用的设备版本（及补丁）</t>
  </si>
  <si>
    <t>VersionXX(patchXX)</t>
  </si>
  <si>
    <t>对OMC的版本（及补丁）要求</t>
  </si>
  <si>
    <t>OMC版本需升级到VXXXX (或/并 加载补丁YYYY）</t>
  </si>
  <si>
    <t>内容</t>
  </si>
  <si>
    <t>规范定义数量</t>
  </si>
  <si>
    <t>不适用数量</t>
  </si>
  <si>
    <t>当前支持数量</t>
  </si>
  <si>
    <t>当前+1Q支持数量</t>
  </si>
  <si>
    <t>当前+2Q支持数量</t>
  </si>
  <si>
    <t>当前+3Q支持数量</t>
  </si>
  <si>
    <t>当前+4Q支持数量</t>
  </si>
  <si>
    <t>当前支持率</t>
  </si>
  <si>
    <t>综合支持率</t>
  </si>
  <si>
    <t>最终支持率</t>
  </si>
  <si>
    <t>网络资源模型IOC属性</t>
  </si>
  <si>
    <t>A类</t>
  </si>
  <si>
    <t>NA</t>
  </si>
  <si>
    <t>B类</t>
  </si>
  <si>
    <t>C类</t>
  </si>
  <si>
    <t>CA类</t>
  </si>
  <si>
    <t>CB类</t>
  </si>
  <si>
    <t>CC类</t>
  </si>
  <si>
    <t>应答说明：</t>
  </si>
  <si>
    <t>一、本页须填写蓝色字体部分，即公司名、应答日期、本应答适用的版本（及补丁）名、对OMC的版本（及补丁）要求。AA开始的各页仅须应答“支持时间”一列。其中，
  “T”：指当前(T)已经支持，所谓当前即应答日期。
  “T+1Q”：指当前(T)不支持，但（当前时间+91天）之前可以支持。
  “T+2Q”：指当前(T)不支持，但（当前时间+182天）之前可以支持
  “T+3Q”：指当前(T)不支持，但（当前时间+273天）之前可以支持
  “T+4Q”：指当前(T)不支持，但（当前时间+364天）之前可以支持
  “NS”: 若计划支持时间晚于T+4Q，或没有支持计划，必须应答“NS”
  “NA”：对应于CA、CB、CC类条件属性,条件成立时答上述支持时间，条件不成立时答“NA”，指示不适用。</t>
  </si>
  <si>
    <t>二、“Index”页以及“应答统计”页的统计结果均为公式自动生成，请勿直接改动。</t>
  </si>
  <si>
    <t>三、NRM中的对象属性是否支持的应答，以北向接口的NRM文件为准。当且仅当同时满足以下3项要求时才可以应答为具体的支持时间(T/T+xQ):
  1、NRM文件遵循《移动通信网网络管理技术规范 OMC北向接口 统一网络资源模型文件格式》的要求；_x000D_
  2、对象的属性名、数据类型与相应网元的北向接口信息模型规范的约定完全一致；_x000D_
  3、可以从NRM文件中取到属性值。</t>
  </si>
  <si>
    <t>四、注意将文件名中的“Company”、“Version”改为你公司名称以及应答适用的网元版本。</t>
  </si>
  <si>
    <t>五、若应答文档需要打印，请打印“Index”和“应答统计”页，并打印当前不支持的统计项的相关页，请勿打印全部规范，请勿打印“修订历史”和“附录”页。</t>
  </si>
  <si>
    <t>本应答模板的更新日期：2022-09-23</t>
  </si>
  <si>
    <t>索引</t>
  </si>
  <si>
    <t>管理对象类</t>
  </si>
  <si>
    <t xml:space="preserve"> 备注</t>
  </si>
  <si>
    <t>包含关系上级类</t>
  </si>
  <si>
    <t>A类属性数</t>
  </si>
  <si>
    <t>B类属性数</t>
  </si>
  <si>
    <t>C类属性数</t>
  </si>
  <si>
    <t>CA类属性数</t>
  </si>
  <si>
    <t>CB类属性数</t>
  </si>
  <si>
    <t>CC类属性数</t>
  </si>
  <si>
    <t>小计</t>
  </si>
  <si>
    <t>CA类不适用数</t>
  </si>
  <si>
    <t>CB类不适用数</t>
  </si>
  <si>
    <t>CC类不适用数</t>
  </si>
  <si>
    <t>当前A类支持数</t>
  </si>
  <si>
    <t>当前B类支持数</t>
  </si>
  <si>
    <t>当前C类支持数</t>
  </si>
  <si>
    <t>当前CA类支持数</t>
  </si>
  <si>
    <t>当前CB类支持数</t>
  </si>
  <si>
    <t>当前CC类支持数</t>
  </si>
  <si>
    <t>(当前+1Q)A类支持数</t>
  </si>
  <si>
    <t>(当前+1Q)B类支持数</t>
  </si>
  <si>
    <t>(当前+1Q)C类支持数</t>
  </si>
  <si>
    <t>(当前+1Q)CA类支持数</t>
  </si>
  <si>
    <t>(当前+1Q)CB类支持数</t>
  </si>
  <si>
    <t>(当前+1Q)CC类支持数</t>
  </si>
  <si>
    <t>(当前+2Q)A类支持数</t>
  </si>
  <si>
    <t>(当前+2Q)B类支持数</t>
  </si>
  <si>
    <t>(当前+2Q)C类支持数</t>
  </si>
  <si>
    <t>(当前+2Q)CA类支持数</t>
  </si>
  <si>
    <t>(当前+2Q)CB类支持数</t>
  </si>
  <si>
    <t>(当前+2Q)CC类支持数</t>
  </si>
  <si>
    <t>(当前+3Q)A类支持数</t>
  </si>
  <si>
    <t>(当前+3Q)B类支持数</t>
  </si>
  <si>
    <t>(当前+3Q)C类支持数</t>
  </si>
  <si>
    <t>(当前+3Q)CA类支持数</t>
  </si>
  <si>
    <t>(当前+3Q)CB类支持数</t>
  </si>
  <si>
    <t>(当前+3Q)CC类支持数</t>
  </si>
  <si>
    <t>(当前+4Q)A类支持数</t>
  </si>
  <si>
    <t>(当前+4Q)B类支持数</t>
  </si>
  <si>
    <t>(当前+4Q)C类支持数</t>
  </si>
  <si>
    <t>(当前+4Q)CA类支持数</t>
  </si>
  <si>
    <t>(当前+4Q)CB类支持数</t>
  </si>
  <si>
    <t>(当前+4Q)CC类支持数</t>
  </si>
  <si>
    <t>AA</t>
  </si>
  <si>
    <t>ManagedElement</t>
  </si>
  <si>
    <t>网元</t>
  </si>
  <si>
    <t>SubNetwork</t>
  </si>
  <si>
    <t>AB</t>
  </si>
  <si>
    <t>AmfFunction</t>
  </si>
  <si>
    <t>接入和移动性管理功能</t>
  </si>
  <si>
    <t>AC</t>
  </si>
  <si>
    <t>分局向的N8（AMF-UDM）接口</t>
  </si>
  <si>
    <t>AD</t>
  </si>
  <si>
    <t>分局向的N11（AMF-SMF）接口</t>
  </si>
  <si>
    <t>AE</t>
  </si>
  <si>
    <t>分局向的N12（AMF-AUSF）接口</t>
  </si>
  <si>
    <t>AF</t>
  </si>
  <si>
    <t>IPResource</t>
  </si>
  <si>
    <t>分接口类型的IP地址</t>
  </si>
  <si>
    <t>合计</t>
  </si>
  <si>
    <t>注：本规范只适用于虚拟化部署的AMF</t>
  </si>
  <si>
    <t>属性编码</t>
  </si>
  <si>
    <t>重要度</t>
  </si>
  <si>
    <t>英文名称</t>
  </si>
  <si>
    <t>中文名称</t>
  </si>
  <si>
    <t>定义</t>
  </si>
  <si>
    <t>数据类型</t>
  </si>
  <si>
    <t>单位</t>
  </si>
  <si>
    <t>备注</t>
  </si>
  <si>
    <t>支持时间</t>
  </si>
  <si>
    <t>AMFAA01</t>
  </si>
  <si>
    <t>B</t>
  </si>
  <si>
    <t>Id</t>
  </si>
  <si>
    <t>标识符</t>
  </si>
  <si>
    <t>网元标识，只在OMC范围内有效</t>
  </si>
  <si>
    <t>字符串</t>
  </si>
  <si>
    <t>继承自TOP</t>
  </si>
  <si>
    <t>AMFAA02</t>
  </si>
  <si>
    <t>UserLabel</t>
  </si>
  <si>
    <t>用户友好名</t>
  </si>
  <si>
    <t>网元名称，根据运营商的网元命名规则设定。</t>
  </si>
  <si>
    <t>AMFAA03</t>
  </si>
  <si>
    <t>VendorName</t>
  </si>
  <si>
    <t>厂商名称</t>
  </si>
  <si>
    <t>AMFAA04</t>
  </si>
  <si>
    <t>ManagedBy</t>
  </si>
  <si>
    <t>管理节点</t>
  </si>
  <si>
    <t>管理ManagedElement的ManagementNode对象类的DN值</t>
  </si>
  <si>
    <t>AMFAA05</t>
  </si>
  <si>
    <t>ManagementIpAddress</t>
  </si>
  <si>
    <t>网管接口IP地址列表</t>
  </si>
  <si>
    <t>网管接口IP地址列表
如支持IPV4V6，IPV4和IPV6都要呈现。</t>
  </si>
  <si>
    <t>字符串列表</t>
  </si>
  <si>
    <t>AMFAA06</t>
  </si>
  <si>
    <t>A</t>
  </si>
  <si>
    <t>SwVersion</t>
  </si>
  <si>
    <t>软件版本</t>
  </si>
  <si>
    <t>网元的软件版本</t>
  </si>
  <si>
    <t>AMFAA07</t>
  </si>
  <si>
    <t>PatchInfo</t>
  </si>
  <si>
    <t>补丁信息</t>
  </si>
  <si>
    <t>补丁信息,用于表示当前网元加载的补丁名称列表。</t>
  </si>
  <si>
    <t>AMFAA08</t>
  </si>
  <si>
    <t>AdministrativeState</t>
  </si>
  <si>
    <t>管理状态</t>
  </si>
  <si>
    <t>管理的状态，取值范围为{Locked，Unlocked，ShuttingDown}</t>
  </si>
  <si>
    <t>枚举</t>
  </si>
  <si>
    <t>AMFAA09</t>
  </si>
  <si>
    <t>OperationalState</t>
  </si>
  <si>
    <t>运行状态</t>
  </si>
  <si>
    <t>运行的状态，取值范围为{Disabled, Enabled}</t>
  </si>
  <si>
    <t>AMFAB01</t>
  </si>
  <si>
    <t>对象标识，只在OMC范围内有效</t>
  </si>
  <si>
    <t>AMFAB02</t>
  </si>
  <si>
    <t>对象名称</t>
  </si>
  <si>
    <t>AMFAB03</t>
  </si>
  <si>
    <t>继承自ManagedFunction</t>
  </si>
  <si>
    <t>AMFAB04</t>
  </si>
  <si>
    <t>AMFAB05</t>
  </si>
  <si>
    <t>VnfInstanceId</t>
  </si>
  <si>
    <t>虚拟化实例标识</t>
  </si>
  <si>
    <t>虚拟网元的InstanceId</t>
  </si>
  <si>
    <t>AMFAB06</t>
  </si>
  <si>
    <t>Fqdn</t>
  </si>
  <si>
    <t>AmfFunction的FQDN</t>
  </si>
  <si>
    <t>基于服务化接口的AmfFunction的FQDN,FQDN结构请参见TS23.003.</t>
  </si>
  <si>
    <t>AMFAB07</t>
  </si>
  <si>
    <t>SbiServiceList</t>
  </si>
  <si>
    <t>AmfFunction的服务列表</t>
  </si>
  <si>
    <t>AmfFunction上所有注册到服务化接口的service列表，该列表由每个service的名称组成，其中ServiceName参见29.510 Table 6.1.6.3.11-1: Enumeration ServiceName定义</t>
  </si>
  <si>
    <t>AMFAB08</t>
  </si>
  <si>
    <t>AmfGuamiList</t>
  </si>
  <si>
    <t>全球AMF唯一标识列表</t>
  </si>
  <si>
    <t>&lt;GUAMI&gt; = &lt;MCC&gt;&lt;MNC&gt;&lt;AMF Identifier&gt;
&lt;AMF Identifier&gt; = &lt;AMF Region ID&gt;&lt;AMF Set ID&gt;&lt;AMF Pointer&gt;</t>
  </si>
  <si>
    <t>AMFAB09</t>
  </si>
  <si>
    <t>SnssaiList</t>
  </si>
  <si>
    <t>网络切片列表</t>
  </si>
  <si>
    <t>S-NSSAI的列表，S-NSSAI=SST-SD。S-NSSAI的格式按照3GPP规范要求，本身32bit，前8bit代表SST，后24bit代表SD。
此变量为长度为10个字符字符，组成方式：3个字符标识SST + “-” + 6个字符标识SD
前3个字符为SST对应8bit十进制数直接变为字符串（比如数字133-&gt;”133”）
后6个字符位SD对应的24bit的十六进制数直接变为字符串（例如数字FEFA89-&gt;”FEFA89”）样例（供参考）：133-FEFA89</t>
  </si>
  <si>
    <t>AMFAB10</t>
  </si>
  <si>
    <t>MaxUser</t>
  </si>
  <si>
    <t>最大注册用户数</t>
  </si>
  <si>
    <t>当前软硬件配置条件下(如licence限制）,AMF最大能够支持的注册用户数。</t>
  </si>
  <si>
    <t>整数</t>
  </si>
  <si>
    <t>个</t>
  </si>
  <si>
    <t>AMFAB11</t>
  </si>
  <si>
    <t>RelativeCapacity</t>
  </si>
  <si>
    <t>相对容量</t>
  </si>
  <si>
    <t>AMF集合内该AMF的相对容量，代表了NG-RAN选择AMF的概率。取值为整数[0..255]。</t>
  </si>
  <si>
    <t>AMFAB12</t>
  </si>
  <si>
    <t>MaxGnbNum</t>
  </si>
  <si>
    <t>最大支持基站数</t>
  </si>
  <si>
    <t>当前软硬件配置条件下(如licence限制），AMF最大可以支持的5G基站数。</t>
  </si>
  <si>
    <t>AMFAC01</t>
  </si>
  <si>
    <t>N8接口标识</t>
  </si>
  <si>
    <t>无</t>
  </si>
  <si>
    <t>继承自TOP。注，全局EpRpDynN8Amf对象要缺省实例化。全局EpRpDynN8Amf对象即远端IP子网地址为0.0.0.0，“本端IP地址列表”包括该AmfFunction所有N8接口使用的IP地址，这样的对象简记为EpRpDynN8Amf_Global。</t>
  </si>
  <si>
    <t>AMFAC02</t>
  </si>
  <si>
    <t>AMFAC03</t>
  </si>
  <si>
    <t>LocIpAddrList</t>
  </si>
  <si>
    <t>本端IP地址列表</t>
  </si>
  <si>
    <t>参考点所关联的本端网元的IP地址列表（Ipv4或Ipv6的地址格式）。</t>
  </si>
  <si>
    <t>继承自EpRpDyn</t>
  </si>
  <si>
    <t>AMFAC04</t>
  </si>
  <si>
    <t>FarIpSubnetworkList</t>
  </si>
  <si>
    <t>远端IP子网列表</t>
  </si>
  <si>
    <t>参考点所关联的远端IP子网列表：
1.Ipv4:List of Struct{
  Subnetwork：string，
  Mask:string }
若子网仅包含一个IP地址，则Subnetwork为该IP地址，Mask为255.255.255.255。
若子网地址为0.0.0.0，Mask可为任意值（通常也取0.0.0.0），代表所有局向。
2.Ipv6:子网+前缀方式，样例供参考：
{(2409:802F:0000:0207:0000:0000:1001:0502,128),(2409:802F:0000:0207:0000:0000:1001:0501,128)}或{(2409:802F:0000:0207::1001:0502,128),(2409:802F:0000:0207::1001:0501,128)}或{(2409:802F:0:207::1001:502,128),(2409:802F:0:207::1001:501,128)}</t>
  </si>
  <si>
    <t>结构列表</t>
  </si>
  <si>
    <t>AMFAD01</t>
  </si>
  <si>
    <t>N11接口标识</t>
  </si>
  <si>
    <t>继承自TOP。注，全局EpRpDynN11Amf对象要缺省实例化。全局EpRpDynN11Amf对象即远端IP子网地址为0.0.0.0，“本端IP地址列表”包括该AmfFunction所有N11接口使用的IP地址，这样的对象简记为EpRpDynN11Amf_Global。</t>
  </si>
  <si>
    <t>AMFAD02</t>
  </si>
  <si>
    <t>AMFAD03</t>
  </si>
  <si>
    <t>AMFAD04</t>
  </si>
  <si>
    <t>AMFAE01</t>
  </si>
  <si>
    <t>N12接口标识</t>
  </si>
  <si>
    <t>继承自TOP。注，全局EpRpDynN12Amf对象要缺省实例化。全局EpRpDynN12Amf对象即远端IP子网地址为0.0.0.0，“本端IP地址列表”包括该AmfFunction所有N12接口使用的IP地址，这样的对象简记为EpRpDynN12Amf_Global。</t>
  </si>
  <si>
    <t>AMFAE02</t>
  </si>
  <si>
    <t>AMFAE03</t>
  </si>
  <si>
    <t>AMFAE04</t>
  </si>
  <si>
    <t>AMFAF01</t>
  </si>
  <si>
    <t xml:space="preserve">命名属性 </t>
  </si>
  <si>
    <t>AMFAF02</t>
  </si>
  <si>
    <t>用户友好名，由EMS厂商自己指定，做为其内部标识，并可被NMS修改。</t>
  </si>
  <si>
    <t>AMFAF03</t>
  </si>
  <si>
    <t>InterfaceType</t>
  </si>
  <si>
    <t>接口类型</t>
  </si>
  <si>
    <t>包含管理接口和业务接口。枚举值{Mgt,N2,NLs,NLg,N26,Nnrf,N12,N8,N15，N22,N14,N11,DnsQry}，备注：管理接口为Mgt。</t>
  </si>
  <si>
    <t>枚举值</t>
  </si>
  <si>
    <t>管理接口：网管维护接口
业务接口：网元业务接口</t>
  </si>
  <si>
    <t>AMFAF04</t>
  </si>
  <si>
    <t>LocIpV4AddrList</t>
  </si>
  <si>
    <t>本端IPV4地址列表</t>
  </si>
  <si>
    <t>参考点所关联的本端网元的IP地址列表（Ipv4地址格式），如无IPV4地址，填写{Default}。</t>
  </si>
  <si>
    <t>AMFAF05</t>
  </si>
  <si>
    <t>LocIpV6AddrList</t>
  </si>
  <si>
    <t>本端IPV6地址列表</t>
  </si>
  <si>
    <t>参考点所关联的本端网元的IP地址列表（Ipv6地址格式），如无IPV6地址，填写{Default}。</t>
  </si>
  <si>
    <t>一、IOC包含关系图</t>
  </si>
  <si>
    <t>二、IOC继承关系图</t>
  </si>
  <si>
    <t>参与规范编写人员名单</t>
  </si>
  <si>
    <t>姓名</t>
  </si>
  <si>
    <t>公司</t>
  </si>
  <si>
    <t>手机</t>
  </si>
  <si>
    <t>邮箱</t>
  </si>
  <si>
    <t>崔璀璀</t>
  </si>
  <si>
    <t>爱立信</t>
  </si>
  <si>
    <t>tracy.c.cui@ericsson.com</t>
  </si>
  <si>
    <t>何刚</t>
  </si>
  <si>
    <t>grant.he@ericsson.com</t>
  </si>
  <si>
    <t>蒋炜</t>
  </si>
  <si>
    <t>will.jiang@ericsson.com</t>
  </si>
  <si>
    <t>李云刚</t>
  </si>
  <si>
    <t>yungang.li@ericsson.com</t>
  </si>
  <si>
    <t>刘强</t>
  </si>
  <si>
    <t>qiang.liu@ericsson.com</t>
  </si>
  <si>
    <t>时森</t>
  </si>
  <si>
    <t>sen.shi@ericsson.com</t>
  </si>
  <si>
    <t>杨利</t>
  </si>
  <si>
    <t>li.g.yang@ericsson.com</t>
  </si>
  <si>
    <t>张一帆</t>
  </si>
  <si>
    <t>grace.f.zhang@ericsson.com</t>
  </si>
  <si>
    <t>常轶钊</t>
  </si>
  <si>
    <t>华为</t>
  </si>
  <si>
    <t>changyizha@huawei.com</t>
  </si>
  <si>
    <t>陈恒</t>
  </si>
  <si>
    <t>andrew.chen@huawei.com</t>
  </si>
  <si>
    <t>高胜展</t>
  </si>
  <si>
    <t>gaoshnegzhan@huawei.com</t>
  </si>
  <si>
    <t>姜传奎</t>
  </si>
  <si>
    <t>jiangchuankui@huawei.com</t>
  </si>
  <si>
    <t>刘佳琦</t>
  </si>
  <si>
    <t>lihong-david.zhang@huawei.com</t>
  </si>
  <si>
    <t>裘彤</t>
  </si>
  <si>
    <t>诺基亚</t>
  </si>
  <si>
    <t>tong.qiu@nokia-sbell.com</t>
  </si>
  <si>
    <t>王朋东</t>
  </si>
  <si>
    <t>pengle.wang@nokia-sbell.com</t>
  </si>
  <si>
    <t>王维星</t>
  </si>
  <si>
    <t>weixing.wang@nokia-sbell.com</t>
  </si>
  <si>
    <t>王扬</t>
  </si>
  <si>
    <t>yong.5.wang@nokia-sbell.com</t>
  </si>
  <si>
    <t>张力宏</t>
  </si>
  <si>
    <t>lihong-david.zhang@nokia-sbell.com</t>
  </si>
  <si>
    <t>设计院</t>
  </si>
  <si>
    <t>huyaxi@cmdi.chinamobile.com</t>
  </si>
  <si>
    <t>陈刚</t>
  </si>
  <si>
    <t>中兴</t>
  </si>
  <si>
    <t>chengang10@zte.com.cn</t>
  </si>
  <si>
    <t>陈胜平</t>
  </si>
  <si>
    <t>chen.shengping@zte.com.cn</t>
  </si>
  <si>
    <t>黄勇</t>
  </si>
  <si>
    <t>huang.yong3@zte.com.cn</t>
  </si>
  <si>
    <t>刘磊</t>
  </si>
  <si>
    <t>liulei6@zte.com.cn</t>
  </si>
  <si>
    <t>陆洋</t>
  </si>
  <si>
    <t>lu.yang@zte.com.cn</t>
  </si>
  <si>
    <t>田东明</t>
  </si>
  <si>
    <t>tian.dongming@zte.com</t>
  </si>
  <si>
    <t>杨洋</t>
  </si>
  <si>
    <t>yangyang115@zte.com.cn</t>
  </si>
  <si>
    <t>AmfFunction</t>
    <phoneticPr fontId="18" type="noConversion"/>
  </si>
  <si>
    <t>EpRpDynN8Amf</t>
    <phoneticPr fontId="18" type="noConversion"/>
  </si>
  <si>
    <t>EpRpDynN11Amf</t>
    <phoneticPr fontId="18" type="noConversion"/>
  </si>
  <si>
    <t>EpRpDynN12Amf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</si>
</sst>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黑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Calibri"/>
      <family val="2"/>
    </font>
    <font>
      <sz val="10"/>
      <color indexed="9"/>
      <name val="宋体"/>
      <charset val="134"/>
    </font>
    <font>
      <sz val="10"/>
      <color rgb="FF0000FF"/>
      <name val="宋体"/>
      <charset val="134"/>
      <scheme val="minor"/>
    </font>
    <font>
      <b/>
      <sz val="11"/>
      <name val="Calibri"/>
      <family val="2"/>
    </font>
    <font>
      <b/>
      <sz val="10"/>
      <name val="黑体"/>
      <charset val="134"/>
    </font>
    <font>
      <sz val="10"/>
      <color indexed="12"/>
      <name val="宋体"/>
      <charset val="134"/>
    </font>
    <font>
      <sz val="10"/>
      <color rgb="FF060EFF"/>
      <name val="宋体"/>
      <charset val="134"/>
    </font>
    <font>
      <sz val="10"/>
      <color rgb="FF0000FF"/>
      <name val="宋体"/>
      <charset val="134"/>
    </font>
    <font>
      <sz val="12"/>
      <name val="Times New Roman"/>
      <family val="1"/>
    </font>
    <font>
      <sz val="12"/>
      <name val="宋体"/>
      <charset val="134"/>
    </font>
    <font>
      <b/>
      <sz val="11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384"/>
        <bgColor indexed="64"/>
      </patternFill>
    </fill>
    <fill>
      <patternFill patternType="solid">
        <fgColor rgb="FFB0E0E6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5" fillId="0" borderId="0"/>
    <xf numFmtId="0" fontId="16" fillId="0" borderId="0"/>
    <xf numFmtId="0" fontId="16" fillId="0" borderId="0">
      <alignment vertical="center"/>
    </xf>
    <xf numFmtId="0" fontId="16" fillId="0" borderId="0"/>
    <xf numFmtId="0" fontId="15" fillId="0" borderId="0"/>
    <xf numFmtId="0" fontId="15" fillId="0" borderId="0"/>
  </cellStyleXfs>
  <cellXfs count="109">
    <xf numFmtId="0" fontId="0" fillId="0" borderId="0" xfId="0"/>
    <xf numFmtId="0" fontId="1" fillId="0" borderId="0" xfId="0" applyFont="1"/>
    <xf numFmtId="49" fontId="1" fillId="2" borderId="0" xfId="0" applyNumberFormat="1" applyFont="1" applyFill="1"/>
    <xf numFmtId="0" fontId="3" fillId="3" borderId="1" xfId="0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right" vertical="center"/>
    </xf>
    <xf numFmtId="0" fontId="4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5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5" applyFont="1" applyBorder="1" applyAlignment="1">
      <alignment vertical="center" wrapText="1"/>
    </xf>
    <xf numFmtId="0" fontId="2" fillId="0" borderId="1" xfId="5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4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2" fillId="0" borderId="0" xfId="5" applyFont="1"/>
    <xf numFmtId="0" fontId="2" fillId="0" borderId="1" xfId="4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5" applyFont="1" applyBorder="1" applyAlignment="1">
      <alignment horizontal="left" vertical="center"/>
    </xf>
    <xf numFmtId="0" fontId="2" fillId="0" borderId="1" xfId="5" applyFont="1" applyBorder="1" applyAlignment="1">
      <alignment horizontal="left"/>
    </xf>
    <xf numFmtId="0" fontId="2" fillId="0" borderId="1" xfId="5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5" applyFont="1" applyBorder="1"/>
    <xf numFmtId="0" fontId="6" fillId="0" borderId="1" xfId="2" applyFont="1" applyBorder="1" applyAlignment="1">
      <alignment horizontal="left"/>
    </xf>
    <xf numFmtId="0" fontId="2" fillId="0" borderId="1" xfId="5" applyFont="1" applyBorder="1" applyAlignment="1">
      <alignment horizontal="left" vertical="center" wrapText="1"/>
    </xf>
    <xf numFmtId="0" fontId="7" fillId="0" borderId="1" xfId="5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2" applyFont="1" applyAlignment="1">
      <alignment horizontal="center"/>
    </xf>
    <xf numFmtId="0" fontId="8" fillId="6" borderId="1" xfId="0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/>
    </xf>
    <xf numFmtId="0" fontId="1" fillId="0" borderId="1" xfId="2" applyFont="1" applyBorder="1" applyAlignment="1">
      <alignment vertical="center"/>
    </xf>
    <xf numFmtId="0" fontId="2" fillId="0" borderId="1" xfId="2" applyFont="1" applyBorder="1" applyAlignment="1">
      <alignment horizontal="justify" vertical="center" wrapText="1"/>
    </xf>
    <xf numFmtId="0" fontId="1" fillId="0" borderId="1" xfId="6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9" fillId="0" borderId="1" xfId="2" applyFont="1" applyBorder="1" applyAlignment="1">
      <alignment horizontal="justify" vertical="center"/>
    </xf>
    <xf numFmtId="0" fontId="9" fillId="0" borderId="0" xfId="2" applyFont="1" applyAlignment="1">
      <alignment horizontal="justify" vertical="center"/>
    </xf>
    <xf numFmtId="0" fontId="9" fillId="0" borderId="1" xfId="2" applyFont="1" applyBorder="1" applyAlignment="1">
      <alignment horizontal="left" vertical="center"/>
    </xf>
    <xf numFmtId="0" fontId="1" fillId="7" borderId="1" xfId="2" applyFont="1" applyFill="1" applyBorder="1" applyAlignment="1">
      <alignment horizontal="center" vertical="center"/>
    </xf>
    <xf numFmtId="0" fontId="1" fillId="0" borderId="0" xfId="2" applyFont="1"/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0" fontId="1" fillId="10" borderId="1" xfId="0" applyNumberFormat="1" applyFont="1" applyFill="1" applyBorder="1" applyAlignment="1">
      <alignment horizontal="center" vertical="center" wrapText="1"/>
    </xf>
    <xf numFmtId="0" fontId="9" fillId="0" borderId="0" xfId="2" applyFont="1"/>
    <xf numFmtId="0" fontId="2" fillId="0" borderId="0" xfId="2" applyFont="1" applyAlignment="1">
      <alignment horizontal="center"/>
    </xf>
    <xf numFmtId="0" fontId="2" fillId="0" borderId="0" xfId="2" applyFont="1"/>
    <xf numFmtId="0" fontId="5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14" fontId="2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vertical="center"/>
    </xf>
    <xf numFmtId="0" fontId="2" fillId="0" borderId="1" xfId="2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2" applyFont="1" applyBorder="1" applyAlignment="1">
      <alignment horizontal="left" vertical="center" wrapText="1"/>
    </xf>
    <xf numFmtId="14" fontId="2" fillId="0" borderId="1" xfId="2" applyNumberFormat="1" applyFont="1" applyBorder="1" applyAlignment="1">
      <alignment horizontal="center"/>
    </xf>
    <xf numFmtId="0" fontId="2" fillId="0" borderId="1" xfId="2" applyFont="1" applyBorder="1" applyAlignment="1">
      <alignment wrapText="1"/>
    </xf>
    <xf numFmtId="0" fontId="2" fillId="0" borderId="1" xfId="2" applyFont="1" applyBorder="1"/>
    <xf numFmtId="0" fontId="9" fillId="0" borderId="1" xfId="2" applyFont="1" applyBorder="1" applyAlignment="1">
      <alignment horizontal="center"/>
    </xf>
    <xf numFmtId="14" fontId="9" fillId="0" borderId="1" xfId="2" applyNumberFormat="1" applyFont="1" applyBorder="1" applyAlignment="1">
      <alignment horizontal="center"/>
    </xf>
    <xf numFmtId="0" fontId="9" fillId="0" borderId="1" xfId="2" applyFont="1" applyBorder="1"/>
    <xf numFmtId="14" fontId="13" fillId="0" borderId="0" xfId="2" applyNumberFormat="1" applyFont="1" applyAlignment="1">
      <alignment horizontal="center"/>
    </xf>
    <xf numFmtId="0" fontId="13" fillId="0" borderId="0" xfId="2" applyFont="1" applyAlignment="1">
      <alignment wrapText="1"/>
    </xf>
    <xf numFmtId="0" fontId="13" fillId="0" borderId="1" xfId="2" applyFont="1" applyBorder="1"/>
    <xf numFmtId="14" fontId="1" fillId="0" borderId="4" xfId="2" applyNumberFormat="1" applyFont="1" applyBorder="1" applyAlignment="1">
      <alignment horizontal="center"/>
    </xf>
    <xf numFmtId="0" fontId="13" fillId="0" borderId="1" xfId="2" applyFont="1" applyBorder="1" applyAlignment="1">
      <alignment wrapText="1"/>
    </xf>
    <xf numFmtId="14" fontId="14" fillId="0" borderId="0" xfId="2" applyNumberFormat="1" applyFont="1" applyAlignment="1">
      <alignment horizontal="center"/>
    </xf>
    <xf numFmtId="0" fontId="14" fillId="0" borderId="0" xfId="2" applyFont="1"/>
    <xf numFmtId="0" fontId="14" fillId="0" borderId="1" xfId="2" applyFont="1" applyBorder="1"/>
    <xf numFmtId="0" fontId="2" fillId="0" borderId="1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0" fontId="12" fillId="1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10" borderId="1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7" borderId="2" xfId="2" applyFont="1" applyFill="1" applyBorder="1" applyAlignment="1">
      <alignment horizontal="center" vertical="center"/>
    </xf>
    <xf numFmtId="0" fontId="1" fillId="7" borderId="3" xfId="2" applyFont="1" applyFill="1" applyBorder="1" applyAlignment="1">
      <alignment horizontal="center" vertical="center"/>
    </xf>
    <xf numFmtId="0" fontId="1" fillId="7" borderId="4" xfId="2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9" fillId="0" borderId="1" xfId="6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 wrapText="1"/>
    </xf>
  </cellXfs>
  <cellStyles count="7">
    <cellStyle name="0,0_x000d__x000a_NA_x000d__x000a_" xfId="2" xr:uid="{00000000-0005-0000-0000-000015000000}"/>
    <cellStyle name="常规" xfId="0" builtinId="0"/>
    <cellStyle name="常规 2" xfId="3" xr:uid="{00000000-0005-0000-0000-000033000000}"/>
    <cellStyle name="常规 3" xfId="4" xr:uid="{00000000-0005-0000-0000-000034000000}"/>
    <cellStyle name="常规_NRM-Mgw(v3.0.0)_20081219r1-中兴答复r1" xfId="5" xr:uid="{00000000-0005-0000-0000-000035000000}"/>
    <cellStyle name="常规_中国移动3G OMC北向接口配置资源模型ICS－BG分册" xfId="1" xr:uid="{00000000-0005-0000-0000-000012000000}"/>
    <cellStyle name="样式 1" xfId="6" xr:uid="{00000000-0005-0000-0000-000036000000}"/>
  </cellStyles>
  <dxfs count="2">
    <dxf>
      <font>
        <b/>
        <color indexed="10"/>
      </font>
    </dxf>
    <dxf>
      <font>
        <b/>
        <color indexed="10"/>
      </font>
    </dxf>
  </dxfs>
  <tableStyles count="0" defaultTableStyle="TableStyleMedium9" defaultPivotStyle="PivotStyleLight16"/>
  <colors>
    <mruColors>
      <color rgb="FF0000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89645</xdr:colOff>
      <xdr:row>3</xdr:row>
      <xdr:rowOff>0</xdr:rowOff>
    </xdr:from>
    <xdr:to>
      <xdr:col>10</xdr:col>
      <xdr:colOff>515469</xdr:colOff>
      <xdr:row>29</xdr:row>
      <xdr:rowOff>16809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7715" y="495300"/>
          <a:ext cx="6529070" cy="4309110"/>
        </a:xfrm>
        <a:prstGeom prst="rect">
          <a:avLst/>
        </a:prstGeom>
      </xdr:spPr>
    </xdr:pic>
    <xdr:clientData/>
  </xdr:twoCellAnchor>
  <xdr:twoCellAnchor editAs="oneCell">
    <xdr:from>
      <xdr:col>1</xdr:col>
      <xdr:colOff>246530</xdr:colOff>
      <xdr:row>37</xdr:row>
      <xdr:rowOff>44824</xdr:rowOff>
    </xdr:from>
    <xdr:to>
      <xdr:col>15</xdr:col>
      <xdr:colOff>263339</xdr:colOff>
      <xdr:row>70</xdr:row>
      <xdr:rowOff>11206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4560" y="6153150"/>
          <a:ext cx="9511030" cy="5414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opLeftCell="A4" workbookViewId="0">
      <selection activeCell="C12" sqref="C12"/>
    </sheetView>
  </sheetViews>
  <sheetFormatPr defaultColWidth="9" defaultRowHeight="12" x14ac:dyDescent="0.15"/>
  <cols>
    <col min="1" max="1" width="6.69921875" style="64" customWidth="1"/>
    <col min="2" max="2" width="11.59765625" style="64" customWidth="1"/>
    <col min="3" max="3" width="69.3984375" style="65" customWidth="1"/>
    <col min="4" max="4" width="24.09765625" style="65" customWidth="1"/>
    <col min="5" max="16384" width="9" style="65"/>
  </cols>
  <sheetData>
    <row r="1" spans="1:4" x14ac:dyDescent="0.15">
      <c r="A1" s="66" t="s">
        <v>0</v>
      </c>
      <c r="B1" s="66" t="s">
        <v>1</v>
      </c>
      <c r="C1" s="66" t="s">
        <v>2</v>
      </c>
      <c r="D1" s="66" t="s">
        <v>3</v>
      </c>
    </row>
    <row r="2" spans="1:4" x14ac:dyDescent="0.15">
      <c r="A2" s="67" t="s">
        <v>4</v>
      </c>
      <c r="B2" s="68">
        <v>43401</v>
      </c>
      <c r="C2" s="69" t="s">
        <v>5</v>
      </c>
      <c r="D2" s="69" t="s">
        <v>6</v>
      </c>
    </row>
    <row r="3" spans="1:4" ht="72" x14ac:dyDescent="0.15">
      <c r="A3" s="67" t="s">
        <v>7</v>
      </c>
      <c r="B3" s="68">
        <v>43426</v>
      </c>
      <c r="C3" s="70" t="s">
        <v>8</v>
      </c>
      <c r="D3" s="69" t="s">
        <v>6</v>
      </c>
    </row>
    <row r="4" spans="1:4" ht="24" x14ac:dyDescent="0.15">
      <c r="A4" s="67" t="s">
        <v>9</v>
      </c>
      <c r="B4" s="68">
        <v>43451</v>
      </c>
      <c r="C4" s="70" t="s">
        <v>10</v>
      </c>
      <c r="D4" s="69"/>
    </row>
    <row r="5" spans="1:4" s="63" customFormat="1" x14ac:dyDescent="0.15">
      <c r="A5" s="67" t="s">
        <v>11</v>
      </c>
      <c r="B5" s="68">
        <v>43482</v>
      </c>
      <c r="C5" s="71" t="s">
        <v>12</v>
      </c>
      <c r="D5" s="69" t="s">
        <v>13</v>
      </c>
    </row>
    <row r="6" spans="1:4" ht="48" x14ac:dyDescent="0.15">
      <c r="A6" s="67" t="s">
        <v>14</v>
      </c>
      <c r="B6" s="68">
        <v>43516</v>
      </c>
      <c r="C6" s="70" t="s">
        <v>15</v>
      </c>
      <c r="D6" s="69" t="s">
        <v>6</v>
      </c>
    </row>
    <row r="7" spans="1:4" ht="36" x14ac:dyDescent="0.15">
      <c r="A7" s="87" t="s">
        <v>16</v>
      </c>
      <c r="B7" s="68">
        <v>43731</v>
      </c>
      <c r="C7" s="72" t="s">
        <v>17</v>
      </c>
      <c r="D7" s="69" t="s">
        <v>18</v>
      </c>
    </row>
    <row r="8" spans="1:4" x14ac:dyDescent="0.15">
      <c r="A8" s="87"/>
      <c r="B8" s="68">
        <v>43732</v>
      </c>
      <c r="C8" s="72" t="s">
        <v>19</v>
      </c>
      <c r="D8" s="69"/>
    </row>
    <row r="9" spans="1:4" ht="24" x14ac:dyDescent="0.15">
      <c r="A9" s="67" t="s">
        <v>20</v>
      </c>
      <c r="B9" s="68">
        <v>43821</v>
      </c>
      <c r="C9" s="70" t="s">
        <v>21</v>
      </c>
      <c r="D9" s="69" t="s">
        <v>22</v>
      </c>
    </row>
    <row r="10" spans="1:4" ht="24" x14ac:dyDescent="0.15">
      <c r="A10" s="88" t="s">
        <v>23</v>
      </c>
      <c r="B10" s="73">
        <v>44161</v>
      </c>
      <c r="C10" s="74" t="s">
        <v>24</v>
      </c>
      <c r="D10" s="88" t="s">
        <v>25</v>
      </c>
    </row>
    <row r="11" spans="1:4" x14ac:dyDescent="0.15">
      <c r="A11" s="89"/>
      <c r="B11" s="73">
        <v>44172</v>
      </c>
      <c r="C11" s="75" t="s">
        <v>26</v>
      </c>
      <c r="D11" s="89"/>
    </row>
    <row r="12" spans="1:4" x14ac:dyDescent="0.15">
      <c r="A12" s="90"/>
      <c r="B12" s="73">
        <v>44186</v>
      </c>
      <c r="C12" s="75" t="s">
        <v>27</v>
      </c>
      <c r="D12" s="90"/>
    </row>
    <row r="13" spans="1:4" x14ac:dyDescent="0.15">
      <c r="A13" s="76" t="s">
        <v>28</v>
      </c>
      <c r="B13" s="77">
        <v>44547</v>
      </c>
      <c r="C13" s="78" t="s">
        <v>29</v>
      </c>
      <c r="D13" s="78" t="s">
        <v>25</v>
      </c>
    </row>
    <row r="14" spans="1:4" ht="48" x14ac:dyDescent="0.15">
      <c r="A14" s="88" t="s">
        <v>30</v>
      </c>
      <c r="B14" s="79">
        <v>44769</v>
      </c>
      <c r="C14" s="80" t="s">
        <v>31</v>
      </c>
      <c r="D14" s="81" t="s">
        <v>32</v>
      </c>
    </row>
    <row r="15" spans="1:4" ht="24" x14ac:dyDescent="0.15">
      <c r="A15" s="89"/>
      <c r="B15" s="82">
        <v>44804</v>
      </c>
      <c r="C15" s="83" t="s">
        <v>33</v>
      </c>
      <c r="D15" s="81" t="s">
        <v>32</v>
      </c>
    </row>
    <row r="16" spans="1:4" x14ac:dyDescent="0.15">
      <c r="A16" s="90"/>
      <c r="B16" s="84">
        <v>44812</v>
      </c>
      <c r="C16" s="85" t="s">
        <v>34</v>
      </c>
      <c r="D16" s="86" t="s">
        <v>32</v>
      </c>
    </row>
  </sheetData>
  <mergeCells count="4">
    <mergeCell ref="A7:A8"/>
    <mergeCell ref="A10:A12"/>
    <mergeCell ref="A14:A16"/>
    <mergeCell ref="D10:D12"/>
  </mergeCells>
  <phoneticPr fontId="18" type="noConversion"/>
  <pageMargins left="0.75" right="0.75" top="1" bottom="1" header="0.5" footer="0.5"/>
  <pageSetup paperSize="9" orientation="portrait" horizontalDpi="1200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workbookViewId="0">
      <selection activeCell="I9" sqref="I9"/>
    </sheetView>
  </sheetViews>
  <sheetFormatPr defaultColWidth="9" defaultRowHeight="15.6" x14ac:dyDescent="0.25"/>
  <sheetData>
    <row r="1" spans="1:12" x14ac:dyDescent="0.25">
      <c r="A1" s="91" t="s">
        <v>35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x14ac:dyDescent="0.25">
      <c r="A2" s="93" t="s">
        <v>36</v>
      </c>
      <c r="B2" s="94"/>
      <c r="C2" s="94"/>
      <c r="D2" s="95"/>
      <c r="E2" s="96" t="s">
        <v>37</v>
      </c>
      <c r="F2" s="94"/>
      <c r="G2" s="94"/>
      <c r="H2" s="94"/>
      <c r="I2" s="94"/>
      <c r="J2" s="94"/>
      <c r="K2" s="94"/>
      <c r="L2" s="95"/>
    </row>
    <row r="3" spans="1:12" x14ac:dyDescent="0.25">
      <c r="A3" s="93" t="s">
        <v>38</v>
      </c>
      <c r="B3" s="94"/>
      <c r="C3" s="94"/>
      <c r="D3" s="95"/>
      <c r="E3" s="96" t="s">
        <v>39</v>
      </c>
      <c r="F3" s="94"/>
      <c r="G3" s="94"/>
      <c r="H3" s="94"/>
      <c r="I3" s="94"/>
      <c r="J3" s="94"/>
      <c r="K3" s="94"/>
      <c r="L3" s="95"/>
    </row>
    <row r="4" spans="1:12" x14ac:dyDescent="0.25">
      <c r="A4" s="93" t="s">
        <v>40</v>
      </c>
      <c r="B4" s="94"/>
      <c r="C4" s="94"/>
      <c r="D4" s="95"/>
      <c r="E4" s="96" t="s">
        <v>41</v>
      </c>
      <c r="F4" s="94"/>
      <c r="G4" s="94"/>
      <c r="H4" s="94"/>
      <c r="I4" s="94"/>
      <c r="J4" s="94"/>
      <c r="K4" s="94"/>
      <c r="L4" s="95"/>
    </row>
    <row r="5" spans="1:12" x14ac:dyDescent="0.25">
      <c r="A5" s="93" t="s">
        <v>42</v>
      </c>
      <c r="B5" s="94"/>
      <c r="C5" s="94"/>
      <c r="D5" s="95"/>
      <c r="E5" s="96" t="s">
        <v>43</v>
      </c>
      <c r="F5" s="94"/>
      <c r="G5" s="94"/>
      <c r="H5" s="94"/>
      <c r="I5" s="94"/>
      <c r="J5" s="94"/>
      <c r="K5" s="94"/>
      <c r="L5" s="95"/>
    </row>
    <row r="6" spans="1:12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</row>
    <row r="7" spans="1:12" ht="24" x14ac:dyDescent="0.25">
      <c r="A7" s="93" t="s">
        <v>44</v>
      </c>
      <c r="B7" s="95"/>
      <c r="C7" s="61" t="s">
        <v>45</v>
      </c>
      <c r="D7" s="61" t="s">
        <v>46</v>
      </c>
      <c r="E7" s="61" t="s">
        <v>47</v>
      </c>
      <c r="F7" s="61" t="s">
        <v>48</v>
      </c>
      <c r="G7" s="61" t="s">
        <v>49</v>
      </c>
      <c r="H7" s="61" t="s">
        <v>50</v>
      </c>
      <c r="I7" s="61" t="s">
        <v>51</v>
      </c>
      <c r="J7" s="61" t="s">
        <v>52</v>
      </c>
      <c r="K7" s="61" t="s">
        <v>53</v>
      </c>
      <c r="L7" s="61" t="s">
        <v>54</v>
      </c>
    </row>
    <row r="8" spans="1:12" x14ac:dyDescent="0.25">
      <c r="A8" s="93" t="s">
        <v>55</v>
      </c>
      <c r="B8" s="61" t="s">
        <v>56</v>
      </c>
      <c r="C8" s="61">
        <f>Index!E8</f>
        <v>3</v>
      </c>
      <c r="D8" s="60" t="s">
        <v>57</v>
      </c>
      <c r="E8" s="60">
        <f>Index!O8</f>
        <v>0</v>
      </c>
      <c r="F8" s="60">
        <f>Index!U8</f>
        <v>0</v>
      </c>
      <c r="G8" s="60">
        <f>Index!AA8</f>
        <v>0</v>
      </c>
      <c r="H8" s="60">
        <f>Index!AG8</f>
        <v>0</v>
      </c>
      <c r="I8" s="60">
        <f>Index!AM8</f>
        <v>0</v>
      </c>
      <c r="J8" s="62">
        <f>(E8+E11)/(C8+C11-D11)</f>
        <v>0</v>
      </c>
      <c r="K8" s="62">
        <f>((E8+E11)+0.8*(F8+F11)+0.6*(G8+G11)+0.4*(H8+H11)+0.2*(I8+I11))/(C8+C11-D11)</f>
        <v>0</v>
      </c>
      <c r="L8" s="62">
        <f>((E8+E11)+(F8+F11)+(G8+G11)+(H8+H11)+(I8+I11))/(C8+C11-D11)</f>
        <v>0</v>
      </c>
    </row>
    <row r="9" spans="1:12" x14ac:dyDescent="0.25">
      <c r="A9" s="100"/>
      <c r="B9" s="61" t="s">
        <v>58</v>
      </c>
      <c r="C9" s="61">
        <f>Index!F8</f>
        <v>35</v>
      </c>
      <c r="D9" s="60" t="s">
        <v>57</v>
      </c>
      <c r="E9" s="60">
        <f>Index!P8</f>
        <v>0</v>
      </c>
      <c r="F9" s="60">
        <f>Index!V8</f>
        <v>0</v>
      </c>
      <c r="G9" s="60">
        <f>Index!AB8</f>
        <v>0</v>
      </c>
      <c r="H9" s="60">
        <f>Index!AH8</f>
        <v>0</v>
      </c>
      <c r="I9" s="60">
        <f>Index!AN8</f>
        <v>0</v>
      </c>
      <c r="J9" s="62">
        <f>(E9+E12)/(C9+C12-D12)</f>
        <v>0</v>
      </c>
      <c r="K9" s="62">
        <f>((E9+E12)+0.8*(F9+F12)+0.6*(G9+G12)+0.4*(H9+H12)+0.2*(I9+I12))/(C9+C12-D12)</f>
        <v>0</v>
      </c>
      <c r="L9" s="62">
        <f>((E9+E12)+(F9+F12)+(G9+G12)+(H9+H12)+(I9+I12))/(C9+C12-D12)</f>
        <v>0</v>
      </c>
    </row>
    <row r="10" spans="1:12" x14ac:dyDescent="0.25">
      <c r="A10" s="100"/>
      <c r="B10" s="61" t="s">
        <v>59</v>
      </c>
      <c r="C10" s="61">
        <f>Index!G8</f>
        <v>0</v>
      </c>
      <c r="D10" s="60" t="s">
        <v>57</v>
      </c>
      <c r="E10" s="60">
        <f>Index!Q8</f>
        <v>0</v>
      </c>
      <c r="F10" s="60">
        <f>Index!W8</f>
        <v>0</v>
      </c>
      <c r="G10" s="60">
        <f>Index!AC8</f>
        <v>0</v>
      </c>
      <c r="H10" s="60">
        <f>Index!AI8</f>
        <v>0</v>
      </c>
      <c r="I10" s="60">
        <f>Index!AO8</f>
        <v>0</v>
      </c>
      <c r="J10" s="62" t="e">
        <f>(E10+E13)/(C10+C13-D13)</f>
        <v>#DIV/0!</v>
      </c>
      <c r="K10" s="62" t="e">
        <f>((E10+E13)+0.8*(F10+F13)+0.6*(G10+G13)+0.4*(H10+H13)+0.2*(I10+I13))/(C10+C13-D13)</f>
        <v>#DIV/0!</v>
      </c>
      <c r="L10" s="62" t="e">
        <f>((E10+E13)+(F10+F13)+(G10+G13)+(H10+H13)+(I10+I13))/(C10+C13-D13)</f>
        <v>#DIV/0!</v>
      </c>
    </row>
    <row r="11" spans="1:12" x14ac:dyDescent="0.25">
      <c r="A11" s="93"/>
      <c r="B11" s="61" t="s">
        <v>60</v>
      </c>
      <c r="C11" s="61">
        <f>Index!H8</f>
        <v>0</v>
      </c>
      <c r="D11" s="60">
        <f>Index!L8</f>
        <v>0</v>
      </c>
      <c r="E11" s="60">
        <f>Index!R8</f>
        <v>0</v>
      </c>
      <c r="F11" s="60">
        <f>Index!X8</f>
        <v>0</v>
      </c>
      <c r="G11" s="60">
        <f>Index!AD8</f>
        <v>0</v>
      </c>
      <c r="H11" s="60">
        <f>Index!AJ8</f>
        <v>0</v>
      </c>
      <c r="I11" s="60">
        <f>Index!AP8</f>
        <v>0</v>
      </c>
      <c r="J11" s="93"/>
      <c r="K11" s="101"/>
      <c r="L11" s="102"/>
    </row>
    <row r="12" spans="1:12" x14ac:dyDescent="0.25">
      <c r="A12" s="93"/>
      <c r="B12" s="61" t="s">
        <v>61</v>
      </c>
      <c r="C12" s="61">
        <f>Index!I8</f>
        <v>0</v>
      </c>
      <c r="D12" s="60">
        <f>Index!M8</f>
        <v>0</v>
      </c>
      <c r="E12" s="60">
        <f>Index!S8</f>
        <v>0</v>
      </c>
      <c r="F12" s="60">
        <f>Index!Y8</f>
        <v>0</v>
      </c>
      <c r="G12" s="60">
        <f>Index!AE8</f>
        <v>0</v>
      </c>
      <c r="H12" s="60">
        <f>Index!AK8</f>
        <v>0</v>
      </c>
      <c r="I12" s="60">
        <f>Index!AQ8</f>
        <v>0</v>
      </c>
      <c r="J12" s="98"/>
      <c r="K12" s="98"/>
      <c r="L12" s="100"/>
    </row>
    <row r="13" spans="1:12" x14ac:dyDescent="0.25">
      <c r="A13" s="93"/>
      <c r="B13" s="61" t="s">
        <v>62</v>
      </c>
      <c r="C13" s="61">
        <f>Index!J8</f>
        <v>0</v>
      </c>
      <c r="D13" s="60">
        <f>Index!N8</f>
        <v>0</v>
      </c>
      <c r="E13" s="60">
        <f>Index!T8</f>
        <v>0</v>
      </c>
      <c r="F13" s="60">
        <f>Index!Z8</f>
        <v>0</v>
      </c>
      <c r="G13" s="60">
        <f>Index!AF8</f>
        <v>0</v>
      </c>
      <c r="H13" s="60">
        <f>Index!AL8</f>
        <v>0</v>
      </c>
      <c r="I13" s="60">
        <f>Index!AR8</f>
        <v>0</v>
      </c>
      <c r="J13" s="93"/>
      <c r="K13" s="93"/>
      <c r="L13" s="93"/>
    </row>
    <row r="14" spans="1:12" x14ac:dyDescent="0.25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</row>
    <row r="15" spans="1:12" x14ac:dyDescent="0.25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</row>
    <row r="16" spans="1:12" x14ac:dyDescent="0.25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</row>
    <row r="17" spans="1:12" x14ac:dyDescent="0.25">
      <c r="A17" s="97" t="s">
        <v>63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</row>
    <row r="18" spans="1:12" x14ac:dyDescent="0.25">
      <c r="A18" s="99" t="s">
        <v>64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</row>
    <row r="19" spans="1:12" x14ac:dyDescent="0.25">
      <c r="A19" s="99" t="s">
        <v>65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</row>
    <row r="20" spans="1:12" x14ac:dyDescent="0.25">
      <c r="A20" s="99" t="s">
        <v>66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</row>
    <row r="21" spans="1:12" x14ac:dyDescent="0.25">
      <c r="A21" s="99" t="s">
        <v>67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</row>
    <row r="22" spans="1:12" x14ac:dyDescent="0.25">
      <c r="A22" s="99" t="s">
        <v>68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</row>
    <row r="23" spans="1:12" x14ac:dyDescent="0.25">
      <c r="A23" s="99" t="s">
        <v>69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</row>
  </sheetData>
  <mergeCells count="21">
    <mergeCell ref="A21:L21"/>
    <mergeCell ref="A22:L22"/>
    <mergeCell ref="A23:L23"/>
    <mergeCell ref="A8:A13"/>
    <mergeCell ref="J11:L13"/>
    <mergeCell ref="A14:L16"/>
    <mergeCell ref="A7:B7"/>
    <mergeCell ref="A17:L17"/>
    <mergeCell ref="A18:L18"/>
    <mergeCell ref="A19:L19"/>
    <mergeCell ref="A20:L20"/>
    <mergeCell ref="A4:D4"/>
    <mergeCell ref="E4:L4"/>
    <mergeCell ref="A5:D5"/>
    <mergeCell ref="E5:L5"/>
    <mergeCell ref="A6:L6"/>
    <mergeCell ref="A1:L1"/>
    <mergeCell ref="A2:D2"/>
    <mergeCell ref="E2:L2"/>
    <mergeCell ref="A3:D3"/>
    <mergeCell ref="E3:L3"/>
  </mergeCells>
  <phoneticPr fontId="18" type="noConversion"/>
  <conditionalFormatting sqref="J8:L8">
    <cfRule type="cellIs" dxfId="1" priority="1" operator="lessThan">
      <formula>1</formula>
    </cfRule>
  </conditionalFormatting>
  <conditionalFormatting sqref="J9:L9">
    <cfRule type="cellIs" dxfId="0" priority="2" operator="lessThan">
      <formula>0.9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10"/>
  <sheetViews>
    <sheetView workbookViewId="0">
      <selection activeCell="B6" sqref="B6"/>
    </sheetView>
  </sheetViews>
  <sheetFormatPr defaultColWidth="9" defaultRowHeight="12" x14ac:dyDescent="0.15"/>
  <cols>
    <col min="1" max="1" width="4.59765625" style="43" customWidth="1"/>
    <col min="2" max="2" width="22" style="43" customWidth="1"/>
    <col min="3" max="3" width="26.19921875" style="43" customWidth="1"/>
    <col min="4" max="4" width="14.09765625" style="43" customWidth="1"/>
    <col min="5" max="10" width="5.8984375" style="43" customWidth="1"/>
    <col min="11" max="11" width="4.59765625" style="43" customWidth="1"/>
    <col min="12" max="12" width="7.5" style="43" customWidth="1"/>
    <col min="13" max="13" width="7.19921875" style="43" customWidth="1"/>
    <col min="14" max="14" width="9" style="43"/>
    <col min="15" max="15" width="17.8984375" style="43" customWidth="1"/>
    <col min="16" max="17" width="20" style="43" customWidth="1"/>
    <col min="18" max="18" width="18" style="43" customWidth="1"/>
    <col min="19" max="16384" width="9" style="43"/>
  </cols>
  <sheetData>
    <row r="1" spans="1:44" ht="36" x14ac:dyDescent="0.15">
      <c r="A1" s="44" t="s">
        <v>70</v>
      </c>
      <c r="B1" s="44" t="s">
        <v>71</v>
      </c>
      <c r="C1" s="44" t="s">
        <v>72</v>
      </c>
      <c r="D1" s="44" t="s">
        <v>73</v>
      </c>
      <c r="E1" s="44" t="s">
        <v>74</v>
      </c>
      <c r="F1" s="44" t="s">
        <v>75</v>
      </c>
      <c r="G1" s="44" t="s">
        <v>76</v>
      </c>
      <c r="H1" s="44" t="s">
        <v>77</v>
      </c>
      <c r="I1" s="44" t="s">
        <v>78</v>
      </c>
      <c r="J1" s="44" t="s">
        <v>79</v>
      </c>
      <c r="K1" s="58" t="s">
        <v>80</v>
      </c>
      <c r="L1" s="58" t="s">
        <v>81</v>
      </c>
      <c r="M1" s="58" t="s">
        <v>82</v>
      </c>
      <c r="N1" s="58" t="s">
        <v>83</v>
      </c>
      <c r="O1" s="59" t="s">
        <v>84</v>
      </c>
      <c r="P1" s="59" t="s">
        <v>85</v>
      </c>
      <c r="Q1" s="59" t="s">
        <v>86</v>
      </c>
      <c r="R1" s="59" t="s">
        <v>87</v>
      </c>
      <c r="S1" s="59" t="s">
        <v>88</v>
      </c>
      <c r="T1" s="59" t="s">
        <v>89</v>
      </c>
      <c r="U1" s="58" t="s">
        <v>90</v>
      </c>
      <c r="V1" s="58" t="s">
        <v>91</v>
      </c>
      <c r="W1" s="58" t="s">
        <v>92</v>
      </c>
      <c r="X1" s="58" t="s">
        <v>93</v>
      </c>
      <c r="Y1" s="58" t="s">
        <v>94</v>
      </c>
      <c r="Z1" s="58" t="s">
        <v>95</v>
      </c>
      <c r="AA1" s="59" t="s">
        <v>96</v>
      </c>
      <c r="AB1" s="59" t="s">
        <v>97</v>
      </c>
      <c r="AC1" s="59" t="s">
        <v>98</v>
      </c>
      <c r="AD1" s="59" t="s">
        <v>99</v>
      </c>
      <c r="AE1" s="59" t="s">
        <v>100</v>
      </c>
      <c r="AF1" s="59" t="s">
        <v>101</v>
      </c>
      <c r="AG1" s="58" t="s">
        <v>102</v>
      </c>
      <c r="AH1" s="58" t="s">
        <v>103</v>
      </c>
      <c r="AI1" s="58" t="s">
        <v>104</v>
      </c>
      <c r="AJ1" s="58" t="s">
        <v>105</v>
      </c>
      <c r="AK1" s="58" t="s">
        <v>106</v>
      </c>
      <c r="AL1" s="58" t="s">
        <v>107</v>
      </c>
      <c r="AM1" s="59" t="s">
        <v>108</v>
      </c>
      <c r="AN1" s="59" t="s">
        <v>109</v>
      </c>
      <c r="AO1" s="59" t="s">
        <v>110</v>
      </c>
      <c r="AP1" s="59" t="s">
        <v>111</v>
      </c>
      <c r="AQ1" s="59" t="s">
        <v>112</v>
      </c>
      <c r="AR1" s="59" t="s">
        <v>113</v>
      </c>
    </row>
    <row r="2" spans="1:44" x14ac:dyDescent="0.15">
      <c r="A2" s="45" t="s">
        <v>114</v>
      </c>
      <c r="B2" s="46" t="s">
        <v>115</v>
      </c>
      <c r="C2" s="47" t="s">
        <v>116</v>
      </c>
      <c r="D2" s="48" t="s">
        <v>117</v>
      </c>
      <c r="E2" s="45">
        <f>COUNTIF(AA!B:B,"A")</f>
        <v>1</v>
      </c>
      <c r="F2" s="45">
        <f>COUNTIF(AA!B:B,"B")</f>
        <v>8</v>
      </c>
      <c r="G2" s="45">
        <f>COUNTIF(AA!B:B,"C")</f>
        <v>0</v>
      </c>
      <c r="H2" s="45">
        <f>COUNTIF(AA!B:B,"CA")</f>
        <v>0</v>
      </c>
      <c r="I2" s="45">
        <f>COUNTIF(AA!B:B,"CB")</f>
        <v>0</v>
      </c>
      <c r="J2" s="45">
        <f>COUNTIF(AA!B:B,"CC")</f>
        <v>0</v>
      </c>
      <c r="K2" s="60">
        <f t="shared" ref="K2:K7" si="0">SUM(E2:J2)</f>
        <v>9</v>
      </c>
      <c r="L2" s="60">
        <f>SUMPRODUCT((AA!$B:$B="CA")*(AA!$I:$I="NA"))</f>
        <v>0</v>
      </c>
      <c r="M2" s="60">
        <f>SUMPRODUCT((AA!$B:$B="CB")*(AA!$I:$I="NA"))</f>
        <v>0</v>
      </c>
      <c r="N2" s="60">
        <f>SUMPRODUCT((AA!$B:$B="CC")*(AA!$I:$I="NA"))</f>
        <v>0</v>
      </c>
      <c r="O2" s="60">
        <f>SUMPRODUCT((AA!$B:$B="A")*(AA!$I:$I="T"))</f>
        <v>0</v>
      </c>
      <c r="P2" s="60">
        <f>SUMPRODUCT((AA!$B:$B="B")*(AA!$I:$I="T"))</f>
        <v>0</v>
      </c>
      <c r="Q2" s="60">
        <f>SUMPRODUCT((AA!$B:$B="C")*(AA!$I:$I="T"))</f>
        <v>0</v>
      </c>
      <c r="R2" s="60">
        <f>SUMPRODUCT((AA!$B:$B="CA")*(AA!$I:$I="T"))</f>
        <v>0</v>
      </c>
      <c r="S2" s="60">
        <f>SUMPRODUCT((AA!$B:$B="CB")*(AA!$I:$I="T"))</f>
        <v>0</v>
      </c>
      <c r="T2" s="60">
        <f>SUMPRODUCT((AA!$B:$B="CC")*(AA!$I:$I="T"))</f>
        <v>0</v>
      </c>
      <c r="U2" s="60">
        <f>SUMPRODUCT((AA!$B:$B="A")*(AA!$I:$I="T+1Q"))</f>
        <v>0</v>
      </c>
      <c r="V2" s="60">
        <f>SUMPRODUCT((AA!$B:$B="B")*(AA!$I:$I="T+1Q"))</f>
        <v>0</v>
      </c>
      <c r="W2" s="60">
        <f>SUMPRODUCT((AA!$B:$B="C")*(AA!$I:$I="T+1Q"))</f>
        <v>0</v>
      </c>
      <c r="X2" s="60">
        <f>SUMPRODUCT((AA!$B:$B="CA")*(AA!$I:$I="T+1Q"))</f>
        <v>0</v>
      </c>
      <c r="Y2" s="60">
        <f>SUMPRODUCT((AA!$B:$B="CB")*(AA!$I:$I="T+1Q"))</f>
        <v>0</v>
      </c>
      <c r="Z2" s="60">
        <f>SUMPRODUCT((AA!$B:$B="CC")*(AA!$I:$I="T+1Q"))</f>
        <v>0</v>
      </c>
      <c r="AA2" s="60">
        <f>SUMPRODUCT((AA!$B:$B="A")*(AA!$I:$I="T+2Q"))</f>
        <v>0</v>
      </c>
      <c r="AB2" s="60">
        <f>SUMPRODUCT((AA!$B:$B="B")*(AA!$I:$I="T+2Q"))</f>
        <v>0</v>
      </c>
      <c r="AC2" s="60">
        <f>SUMPRODUCT((AA!$B:$B="C")*(AA!$I:$I="T+2Q"))</f>
        <v>0</v>
      </c>
      <c r="AD2" s="60">
        <f>SUMPRODUCT((AA!$B:$B="CA")*(AA!$I:$I="T+2Q"))</f>
        <v>0</v>
      </c>
      <c r="AE2" s="60">
        <f>SUMPRODUCT((AA!$B:$B="CB")*(AA!$I:$I="T+2Q"))</f>
        <v>0</v>
      </c>
      <c r="AF2" s="60">
        <f>SUMPRODUCT((AA!$B:$B="CC")*(AA!$I:$I="T+2Q"))</f>
        <v>0</v>
      </c>
      <c r="AG2" s="60">
        <f>SUMPRODUCT((AA!$B:$B="A")*(AA!$I:$I="T+3Q"))</f>
        <v>0</v>
      </c>
      <c r="AH2" s="60">
        <f>SUMPRODUCT((AA!$B:$B="B")*(AA!$I:$I="T+3Q"))</f>
        <v>0</v>
      </c>
      <c r="AI2" s="60">
        <f>SUMPRODUCT((AA!$B:$B="C")*(AA!$I:$I="T+3Q"))</f>
        <v>0</v>
      </c>
      <c r="AJ2" s="60">
        <f>SUMPRODUCT((AA!$B:$B="CA")*(AA!$I:$I="T+3Q"))</f>
        <v>0</v>
      </c>
      <c r="AK2" s="60">
        <f>SUMPRODUCT((AA!$B:$B="CB")*(AA!$I:$I="T+3Q"))</f>
        <v>0</v>
      </c>
      <c r="AL2" s="60">
        <f>SUMPRODUCT((AA!$B:$B="CC")*(AA!$I:$I="T+3Q"))</f>
        <v>0</v>
      </c>
      <c r="AM2" s="60">
        <f>SUMPRODUCT((AA!$B:$B="A")*(AA!$I:$I="T+4Q"))</f>
        <v>0</v>
      </c>
      <c r="AN2" s="60">
        <f>SUMPRODUCT((AA!$B:$B="B")*(AA!$I:$I="T+4Q"))</f>
        <v>0</v>
      </c>
      <c r="AO2" s="60">
        <f>SUMPRODUCT((AA!$B:$B="C")*(AA!$I:$I="T+4Q"))</f>
        <v>0</v>
      </c>
      <c r="AP2" s="60">
        <f>SUMPRODUCT((AA!$B:$B="CA")*(AA!$I:$I="T+4Q"))</f>
        <v>0</v>
      </c>
      <c r="AQ2" s="60">
        <f>SUMPRODUCT((AA!$B:$B="CB")*(AA!$I:$I="T+4Q"))</f>
        <v>0</v>
      </c>
      <c r="AR2" s="60">
        <f>SUMPRODUCT((AA!$B:$B="CC")*(AA!$I:$I="T+4Q"))</f>
        <v>0</v>
      </c>
    </row>
    <row r="3" spans="1:44" x14ac:dyDescent="0.15">
      <c r="A3" s="45" t="s">
        <v>118</v>
      </c>
      <c r="B3" s="107" t="s">
        <v>331</v>
      </c>
      <c r="C3" s="50" t="s">
        <v>120</v>
      </c>
      <c r="D3" s="51" t="s">
        <v>115</v>
      </c>
      <c r="E3" s="45">
        <f>COUNTIF(AB!B:B,"A")</f>
        <v>2</v>
      </c>
      <c r="F3" s="45">
        <f>COUNTIF(AB!B:B,"B")</f>
        <v>10</v>
      </c>
      <c r="G3" s="45">
        <f>COUNTIF(AB!B:B,"C")</f>
        <v>0</v>
      </c>
      <c r="H3" s="45">
        <f>COUNTIF(AB!B:B,"CA")</f>
        <v>0</v>
      </c>
      <c r="I3" s="45">
        <f>COUNTIF(AB!B:B,"CB")</f>
        <v>0</v>
      </c>
      <c r="J3" s="45">
        <f>COUNTIF(AB!B:B,"CC")</f>
        <v>0</v>
      </c>
      <c r="K3" s="60">
        <f t="shared" si="0"/>
        <v>12</v>
      </c>
      <c r="L3" s="60">
        <f>SUMPRODUCT((AB!$B:$B="CA")*(AB!$I:$I="NA"))</f>
        <v>0</v>
      </c>
      <c r="M3" s="60">
        <f>SUMPRODUCT((AB!$B:$B="CB")*(AB!$I:$I="NA"))</f>
        <v>0</v>
      </c>
      <c r="N3" s="60">
        <f>SUMPRODUCT((AB!$B:$B="CC")*(AB!$I:$I="NA"))</f>
        <v>0</v>
      </c>
      <c r="O3" s="60">
        <f>SUMPRODUCT((AB!$B:$B="A")*(AB!$I:$I="T"))</f>
        <v>0</v>
      </c>
      <c r="P3" s="60">
        <f>SUMPRODUCT((AB!$B:$B="B")*(AB!$I:$I="T"))</f>
        <v>0</v>
      </c>
      <c r="Q3" s="60">
        <f>SUMPRODUCT((AB!$B:$B="C")*(AB!$I:$I="T"))</f>
        <v>0</v>
      </c>
      <c r="R3" s="60">
        <f>SUMPRODUCT((AB!$B:$B="CA")*(AB!$I:$I="T"))</f>
        <v>0</v>
      </c>
      <c r="S3" s="60">
        <f>SUMPRODUCT((AB!$B:$B="CB")*(AB!$I:$I="T"))</f>
        <v>0</v>
      </c>
      <c r="T3" s="60">
        <f>SUMPRODUCT((AB!$B:$B="CC")*(AB!$I:$I="T"))</f>
        <v>0</v>
      </c>
      <c r="U3" s="60">
        <f>SUMPRODUCT((AB!$B:$B="A")*(AB!$I:$I="T+1Q"))</f>
        <v>0</v>
      </c>
      <c r="V3" s="60">
        <f>SUMPRODUCT((AB!$B:$B="B")*(AB!$I:$I="T+1Q"))</f>
        <v>0</v>
      </c>
      <c r="W3" s="60">
        <f>SUMPRODUCT((AB!$B:$B="C")*(AB!$I:$I="T+1Q"))</f>
        <v>0</v>
      </c>
      <c r="X3" s="60">
        <f>SUMPRODUCT((AB!$B:$B="CA")*(AB!$I:$I="T+1Q"))</f>
        <v>0</v>
      </c>
      <c r="Y3" s="60">
        <f>SUMPRODUCT((AB!$B:$B="CB")*(AB!$I:$I="T+1Q"))</f>
        <v>0</v>
      </c>
      <c r="Z3" s="60">
        <f>SUMPRODUCT((AB!$B:$B="CC")*(AB!$I:$I="T+1Q"))</f>
        <v>0</v>
      </c>
      <c r="AA3" s="60">
        <f>SUMPRODUCT((AB!$B:$B="A")*(AB!$I:$I="T+2Q"))</f>
        <v>0</v>
      </c>
      <c r="AB3" s="60">
        <f>SUMPRODUCT((AB!$B:$B="B")*(AB!$I:$I="T+2Q"))</f>
        <v>0</v>
      </c>
      <c r="AC3" s="60">
        <f>SUMPRODUCT((AB!$B:$B="C")*(AB!$I:$I="T+2Q"))</f>
        <v>0</v>
      </c>
      <c r="AD3" s="60">
        <f>SUMPRODUCT((AB!$B:$B="CA")*(AB!$I:$I="T+2Q"))</f>
        <v>0</v>
      </c>
      <c r="AE3" s="60">
        <f>SUMPRODUCT((AB!$B:$B="CB")*(AB!$I:$I="T+2Q"))</f>
        <v>0</v>
      </c>
      <c r="AF3" s="60">
        <f>SUMPRODUCT((AB!$B:$B="CC")*(AB!$I:$I="T+2Q"))</f>
        <v>0</v>
      </c>
      <c r="AG3" s="60">
        <f>SUMPRODUCT((AB!$B:$B="A")*(AB!$I:$I="T+3Q"))</f>
        <v>0</v>
      </c>
      <c r="AH3" s="60">
        <f>SUMPRODUCT((AB!$B:$B="B")*(AB!$I:$I="T+3Q"))</f>
        <v>0</v>
      </c>
      <c r="AI3" s="60">
        <f>SUMPRODUCT((AB!$B:$B="C")*(AB!$I:$I="T+3Q"))</f>
        <v>0</v>
      </c>
      <c r="AJ3" s="60">
        <f>SUMPRODUCT((AB!$B:$B="CA")*(AB!$I:$I="T+3Q"))</f>
        <v>0</v>
      </c>
      <c r="AK3" s="60">
        <f>SUMPRODUCT((AB!$B:$B="CB")*(AB!$I:$I="T+3Q"))</f>
        <v>0</v>
      </c>
      <c r="AL3" s="60">
        <f>SUMPRODUCT((AB!$B:$B="CC")*(AB!$I:$I="T+3Q"))</f>
        <v>0</v>
      </c>
      <c r="AM3" s="60">
        <f>SUMPRODUCT((AB!$B:$B="A")*(AB!$I:$I="T+4Q"))</f>
        <v>0</v>
      </c>
      <c r="AN3" s="60">
        <f>SUMPRODUCT((AB!$B:$B="B")*(AB!$I:$I="T+4Q"))</f>
        <v>0</v>
      </c>
      <c r="AO3" s="60">
        <f>SUMPRODUCT((AB!$B:$B="C")*(AB!$I:$I="T+4Q"))</f>
        <v>0</v>
      </c>
      <c r="AP3" s="60">
        <f>SUMPRODUCT((AB!$B:$B="CA")*(AB!$I:$I="T+4Q"))</f>
        <v>0</v>
      </c>
      <c r="AQ3" s="60">
        <f>SUMPRODUCT((AB!$B:$B="CB")*(AB!$I:$I="T+4Q"))</f>
        <v>0</v>
      </c>
      <c r="AR3" s="60">
        <f>SUMPRODUCT((AB!$B:$B="CC")*(AB!$I:$I="T+4Q"))</f>
        <v>0</v>
      </c>
    </row>
    <row r="4" spans="1:44" x14ac:dyDescent="0.15">
      <c r="A4" s="45" t="s">
        <v>121</v>
      </c>
      <c r="B4" s="107" t="s">
        <v>332</v>
      </c>
      <c r="C4" s="50" t="s">
        <v>122</v>
      </c>
      <c r="D4" s="49" t="s">
        <v>119</v>
      </c>
      <c r="E4" s="45">
        <f>COUNTIF(AC!B:B,"A")</f>
        <v>0</v>
      </c>
      <c r="F4" s="45">
        <f>COUNTIF(AC!B:B,"B")</f>
        <v>4</v>
      </c>
      <c r="G4" s="45">
        <f>COUNTIF(AC!B:B,"C")</f>
        <v>0</v>
      </c>
      <c r="H4" s="45">
        <f>COUNTIF(AC!B:B,"CA")</f>
        <v>0</v>
      </c>
      <c r="I4" s="45">
        <f>COUNTIF(AC!B:B,"CB")</f>
        <v>0</v>
      </c>
      <c r="J4" s="45">
        <f>COUNTIF(AC!B:B,"CC")</f>
        <v>0</v>
      </c>
      <c r="K4" s="60">
        <f t="shared" si="0"/>
        <v>4</v>
      </c>
      <c r="L4" s="60">
        <f>SUMPRODUCT((AC!$B:$B="CA")*(AC!$I:$I="NA"))</f>
        <v>0</v>
      </c>
      <c r="M4" s="60">
        <f>SUMPRODUCT((AC!$B:$B="CB")*(AC!$I:$I="NA"))</f>
        <v>0</v>
      </c>
      <c r="N4" s="60">
        <f>SUMPRODUCT((AC!$B:$B="CC")*(AC!$I:$I="NA"))</f>
        <v>0</v>
      </c>
      <c r="O4" s="60">
        <f>SUMPRODUCT((AC!$B:$B="A")*(AC!$I:$I="T"))</f>
        <v>0</v>
      </c>
      <c r="P4" s="60">
        <f>SUMPRODUCT((AC!$B:$B="B")*(AC!$I:$I="T"))</f>
        <v>0</v>
      </c>
      <c r="Q4" s="60">
        <f>SUMPRODUCT((AC!$B:$B="C")*(AC!$I:$I="T"))</f>
        <v>0</v>
      </c>
      <c r="R4" s="60">
        <f>SUMPRODUCT((AC!$B:$B="CA")*(AC!$I:$I="T"))</f>
        <v>0</v>
      </c>
      <c r="S4" s="60">
        <f>SUMPRODUCT((AC!$B:$B="CB")*(AC!$I:$I="T"))</f>
        <v>0</v>
      </c>
      <c r="T4" s="60">
        <f>SUMPRODUCT((AC!$B:$B="CC")*(AC!$I:$I="T"))</f>
        <v>0</v>
      </c>
      <c r="U4" s="60">
        <f>SUMPRODUCT((AC!$B:$B="A")*(AC!$I:$I="T+1Q"))</f>
        <v>0</v>
      </c>
      <c r="V4" s="60">
        <f>SUMPRODUCT((AC!$B:$B="B")*(AC!$I:$I="T+1Q"))</f>
        <v>0</v>
      </c>
      <c r="W4" s="60">
        <f>SUMPRODUCT((AC!$B:$B="C")*(AC!$I:$I="T+1Q"))</f>
        <v>0</v>
      </c>
      <c r="X4" s="60">
        <f>SUMPRODUCT((AC!$B:$B="CA")*(AC!$I:$I="T+1Q"))</f>
        <v>0</v>
      </c>
      <c r="Y4" s="60">
        <f>SUMPRODUCT((AC!$B:$B="CB")*(AC!$I:$I="T+1Q"))</f>
        <v>0</v>
      </c>
      <c r="Z4" s="60">
        <f>SUMPRODUCT((AC!$B:$B="CC")*(AC!$I:$I="T+1Q"))</f>
        <v>0</v>
      </c>
      <c r="AA4" s="60">
        <f>SUMPRODUCT((AC!$B:$B="A")*(AC!$I:$I="T+2Q"))</f>
        <v>0</v>
      </c>
      <c r="AB4" s="60">
        <f>SUMPRODUCT((AC!$B:$B="B")*(AC!$I:$I="T+2Q"))</f>
        <v>0</v>
      </c>
      <c r="AC4" s="60">
        <f>SUMPRODUCT((AC!$B:$B="C")*(AC!$I:$I="T+2Q"))</f>
        <v>0</v>
      </c>
      <c r="AD4" s="60">
        <f>SUMPRODUCT((AC!$B:$B="CA")*(AC!$I:$I="T+2Q"))</f>
        <v>0</v>
      </c>
      <c r="AE4" s="60">
        <f>SUMPRODUCT((AC!$B:$B="CB")*(AC!$I:$I="T+2Q"))</f>
        <v>0</v>
      </c>
      <c r="AF4" s="60">
        <f>SUMPRODUCT((AC!$B:$B="CC")*(AC!$I:$I="T+2Q"))</f>
        <v>0</v>
      </c>
      <c r="AG4" s="60">
        <f>SUMPRODUCT((AC!$B:$B="A")*(AC!$I:$I="T+3Q"))</f>
        <v>0</v>
      </c>
      <c r="AH4" s="60">
        <f>SUMPRODUCT((AC!$B:$B="B")*(AC!$I:$I="T+3Q"))</f>
        <v>0</v>
      </c>
      <c r="AI4" s="60">
        <f>SUMPRODUCT((AC!$B:$B="C")*(AC!$I:$I="T+3Q"))</f>
        <v>0</v>
      </c>
      <c r="AJ4" s="60">
        <f>SUMPRODUCT((AC!$B:$B="CA")*(AC!$I:$I="T+3Q"))</f>
        <v>0</v>
      </c>
      <c r="AK4" s="60">
        <f>SUMPRODUCT((AC!$B:$B="CB")*(AC!$I:$I="T+3Q"))</f>
        <v>0</v>
      </c>
      <c r="AL4" s="60">
        <f>SUMPRODUCT((AC!$B:$B="CC")*(AC!$I:$I="T+3Q"))</f>
        <v>0</v>
      </c>
      <c r="AM4" s="60">
        <f>SUMPRODUCT((AC!$B:$B="A")*(AC!$I:$I="T+4Q"))</f>
        <v>0</v>
      </c>
      <c r="AN4" s="60">
        <f>SUMPRODUCT((AC!$B:$B="B")*(AC!$I:$I="T+4Q"))</f>
        <v>0</v>
      </c>
      <c r="AO4" s="60">
        <f>SUMPRODUCT((AC!$B:$B="C")*(AC!$I:$I="T+4Q"))</f>
        <v>0</v>
      </c>
      <c r="AP4" s="60">
        <f>SUMPRODUCT((AC!$B:$B="CA")*(AC!$I:$I="T+4Q"))</f>
        <v>0</v>
      </c>
      <c r="AQ4" s="60">
        <f>SUMPRODUCT((AC!$B:$B="CB")*(AC!$I:$I="T+4Q"))</f>
        <v>0</v>
      </c>
      <c r="AR4" s="60">
        <f>SUMPRODUCT((AC!$B:$B="CC")*(AC!$I:$I="T+4Q"))</f>
        <v>0</v>
      </c>
    </row>
    <row r="5" spans="1:44" x14ac:dyDescent="0.15">
      <c r="A5" s="45" t="s">
        <v>123</v>
      </c>
      <c r="B5" s="108" t="s">
        <v>333</v>
      </c>
      <c r="C5" s="50" t="s">
        <v>124</v>
      </c>
      <c r="D5" s="49" t="s">
        <v>119</v>
      </c>
      <c r="E5" s="45">
        <f>COUNTIF(AD!B:B,"A")</f>
        <v>0</v>
      </c>
      <c r="F5" s="45">
        <f>COUNTIF(AD!B:B,"B")</f>
        <v>4</v>
      </c>
      <c r="G5" s="45">
        <f>COUNTIF(AD!B:B,"C")</f>
        <v>0</v>
      </c>
      <c r="H5" s="45">
        <f>COUNTIF(AD!B:B,"CA")</f>
        <v>0</v>
      </c>
      <c r="I5" s="45">
        <f>COUNTIF(AD!B:B,"CB")</f>
        <v>0</v>
      </c>
      <c r="J5" s="45">
        <f>COUNTIF(AD!B:B,"CC")</f>
        <v>0</v>
      </c>
      <c r="K5" s="60">
        <f t="shared" si="0"/>
        <v>4</v>
      </c>
      <c r="L5" s="60">
        <f>SUMPRODUCT((AD!$B:$B="CA")*(AD!$I:$I="NA"))</f>
        <v>0</v>
      </c>
      <c r="M5" s="60">
        <f>SUMPRODUCT((AD!$B:$B="CB")*(AD!$I:$I="NA"))</f>
        <v>0</v>
      </c>
      <c r="N5" s="60">
        <f>SUMPRODUCT((AD!$B:$B="CC")*(AD!$I:$I="NA"))</f>
        <v>0</v>
      </c>
      <c r="O5" s="60">
        <f>SUMPRODUCT((AD!$B:$B="A")*(AD!$I:$I="T"))</f>
        <v>0</v>
      </c>
      <c r="P5" s="60">
        <f>SUMPRODUCT((AD!$B:$B="B")*(AD!$I:$I="T"))</f>
        <v>0</v>
      </c>
      <c r="Q5" s="60">
        <f>SUMPRODUCT((AD!$B:$B="C")*(AD!$I:$I="T"))</f>
        <v>0</v>
      </c>
      <c r="R5" s="60">
        <f>SUMPRODUCT((AD!$B:$B="CA")*(AD!$I:$I="T"))</f>
        <v>0</v>
      </c>
      <c r="S5" s="60">
        <f>SUMPRODUCT((AD!$B:$B="CB")*(AD!$I:$I="T"))</f>
        <v>0</v>
      </c>
      <c r="T5" s="60">
        <f>SUMPRODUCT((AD!$B:$B="CC")*(AD!$I:$I="T"))</f>
        <v>0</v>
      </c>
      <c r="U5" s="60">
        <f>SUMPRODUCT((AD!$B:$B="A")*(AD!$I:$I="T+1Q"))</f>
        <v>0</v>
      </c>
      <c r="V5" s="60">
        <f>SUMPRODUCT((AD!$B:$B="B")*(AD!$I:$I="T+1Q"))</f>
        <v>0</v>
      </c>
      <c r="W5" s="60">
        <f>SUMPRODUCT((AD!$B:$B="C")*(AD!$I:$I="T+1Q"))</f>
        <v>0</v>
      </c>
      <c r="X5" s="60">
        <f>SUMPRODUCT((AD!$B:$B="CA")*(AD!$I:$I="T+1Q"))</f>
        <v>0</v>
      </c>
      <c r="Y5" s="60">
        <f>SUMPRODUCT((AD!$B:$B="CB")*(AD!$I:$I="T+1Q"))</f>
        <v>0</v>
      </c>
      <c r="Z5" s="60">
        <f>SUMPRODUCT((AD!$B:$B="CC")*(AD!$I:$I="T+1Q"))</f>
        <v>0</v>
      </c>
      <c r="AA5" s="60">
        <f>SUMPRODUCT((AD!$B:$B="A")*(AD!$I:$I="T+2Q"))</f>
        <v>0</v>
      </c>
      <c r="AB5" s="60">
        <f>SUMPRODUCT((AD!$B:$B="B")*(AD!$I:$I="T+2Q"))</f>
        <v>0</v>
      </c>
      <c r="AC5" s="60">
        <f>SUMPRODUCT((AD!$B:$B="C")*(AD!$I:$I="T+2Q"))</f>
        <v>0</v>
      </c>
      <c r="AD5" s="60">
        <f>SUMPRODUCT((AD!$B:$B="CA")*(AD!$I:$I="T+2Q"))</f>
        <v>0</v>
      </c>
      <c r="AE5" s="60">
        <f>SUMPRODUCT((AD!$B:$B="CB")*(AD!$I:$I="T+2Q"))</f>
        <v>0</v>
      </c>
      <c r="AF5" s="60">
        <f>SUMPRODUCT((AD!$B:$B="CC")*(AD!$I:$I="T+2Q"))</f>
        <v>0</v>
      </c>
      <c r="AG5" s="60">
        <f>SUMPRODUCT((AD!$B:$B="A")*(AD!$I:$I="T+3Q"))</f>
        <v>0</v>
      </c>
      <c r="AH5" s="60">
        <f>SUMPRODUCT((AD!$B:$B="B")*(AD!$I:$I="T+3Q"))</f>
        <v>0</v>
      </c>
      <c r="AI5" s="60">
        <f>SUMPRODUCT((AD!$B:$B="C")*(AD!$I:$I="T+3Q"))</f>
        <v>0</v>
      </c>
      <c r="AJ5" s="60">
        <f>SUMPRODUCT((AD!$B:$B="CA")*(AD!$I:$I="T+3Q"))</f>
        <v>0</v>
      </c>
      <c r="AK5" s="60">
        <f>SUMPRODUCT((AD!$B:$B="CB")*(AD!$I:$I="T+3Q"))</f>
        <v>0</v>
      </c>
      <c r="AL5" s="60">
        <f>SUMPRODUCT((AD!$B:$B="CC")*(AD!$I:$I="T+3Q"))</f>
        <v>0</v>
      </c>
      <c r="AM5" s="60">
        <f>SUMPRODUCT((AD!$B:$B="A")*(AD!$I:$I="T+4Q"))</f>
        <v>0</v>
      </c>
      <c r="AN5" s="60">
        <f>SUMPRODUCT((AD!$B:$B="B")*(AD!$I:$I="T+4Q"))</f>
        <v>0</v>
      </c>
      <c r="AO5" s="60">
        <f>SUMPRODUCT((AD!$B:$B="C")*(AD!$I:$I="T+4Q"))</f>
        <v>0</v>
      </c>
      <c r="AP5" s="60">
        <f>SUMPRODUCT((AD!$B:$B="CA")*(AD!$I:$I="T+4Q"))</f>
        <v>0</v>
      </c>
      <c r="AQ5" s="60">
        <f>SUMPRODUCT((AD!$B:$B="CB")*(AD!$I:$I="T+4Q"))</f>
        <v>0</v>
      </c>
      <c r="AR5" s="60">
        <f>SUMPRODUCT((AD!$B:$B="CC")*(AD!$I:$I="T+4Q"))</f>
        <v>0</v>
      </c>
    </row>
    <row r="6" spans="1:44" x14ac:dyDescent="0.15">
      <c r="A6" s="45" t="s">
        <v>125</v>
      </c>
      <c r="B6" s="108" t="s">
        <v>334</v>
      </c>
      <c r="C6" s="50" t="s">
        <v>126</v>
      </c>
      <c r="D6" s="49" t="s">
        <v>119</v>
      </c>
      <c r="E6" s="45">
        <f>COUNTIF(AE!B:B,"A")</f>
        <v>0</v>
      </c>
      <c r="F6" s="45">
        <f>COUNTIF(AE!B:B,"B")</f>
        <v>4</v>
      </c>
      <c r="G6" s="45">
        <f>COUNTIF(AE!B:B,"C")</f>
        <v>0</v>
      </c>
      <c r="H6" s="45">
        <f>COUNTIF(AE!B:B,"CA")</f>
        <v>0</v>
      </c>
      <c r="I6" s="45">
        <f>COUNTIF(AE!B:B,"CB")</f>
        <v>0</v>
      </c>
      <c r="J6" s="45">
        <f>COUNTIF(AE!B:B,"CC")</f>
        <v>0</v>
      </c>
      <c r="K6" s="60">
        <f t="shared" si="0"/>
        <v>4</v>
      </c>
      <c r="L6" s="60">
        <f>SUMPRODUCT((AE!$B:$B="CA")*(AE!$I:$I="NA"))</f>
        <v>0</v>
      </c>
      <c r="M6" s="60">
        <f>SUMPRODUCT((AE!$B:$B="CB")*(AE!$I:$I="NA"))</f>
        <v>0</v>
      </c>
      <c r="N6" s="60">
        <f>SUMPRODUCT((AE!$B:$B="CC")*(AE!$I:$I="NA"))</f>
        <v>0</v>
      </c>
      <c r="O6" s="60">
        <f>SUMPRODUCT((AE!$B:$B="A")*(AE!$I:$I="T"))</f>
        <v>0</v>
      </c>
      <c r="P6" s="60">
        <f>SUMPRODUCT((AE!$B:$B="B")*(AE!$I:$I="T"))</f>
        <v>0</v>
      </c>
      <c r="Q6" s="60">
        <f>SUMPRODUCT((AE!$B:$B="C")*(AE!$I:$I="T"))</f>
        <v>0</v>
      </c>
      <c r="R6" s="60">
        <f>SUMPRODUCT((AE!$B:$B="CA")*(AE!$I:$I="T"))</f>
        <v>0</v>
      </c>
      <c r="S6" s="60">
        <f>SUMPRODUCT((AE!$B:$B="CB")*(AE!$I:$I="T"))</f>
        <v>0</v>
      </c>
      <c r="T6" s="60">
        <f>SUMPRODUCT((AE!$B:$B="CC")*(AE!$I:$I="T"))</f>
        <v>0</v>
      </c>
      <c r="U6" s="60">
        <f>SUMPRODUCT((AE!$B:$B="A")*(AE!$I:$I="T+1Q"))</f>
        <v>0</v>
      </c>
      <c r="V6" s="60">
        <f>SUMPRODUCT((AE!$B:$B="B")*(AE!$I:$I="T+1Q"))</f>
        <v>0</v>
      </c>
      <c r="W6" s="60">
        <f>SUMPRODUCT((AE!$B:$B="C")*(AE!$I:$I="T+1Q"))</f>
        <v>0</v>
      </c>
      <c r="X6" s="60">
        <f>SUMPRODUCT((AE!$B:$B="CA")*(AE!$I:$I="T+1Q"))</f>
        <v>0</v>
      </c>
      <c r="Y6" s="60">
        <f>SUMPRODUCT((AE!$B:$B="CB")*(AE!$I:$I="T+1Q"))</f>
        <v>0</v>
      </c>
      <c r="Z6" s="60">
        <f>SUMPRODUCT((AE!$B:$B="CC")*(AE!$I:$I="T+1Q"))</f>
        <v>0</v>
      </c>
      <c r="AA6" s="60">
        <f>SUMPRODUCT((AE!$B:$B="A")*(AE!$I:$I="T+2Q"))</f>
        <v>0</v>
      </c>
      <c r="AB6" s="60">
        <f>SUMPRODUCT((AE!$B:$B="B")*(AE!$I:$I="T+2Q"))</f>
        <v>0</v>
      </c>
      <c r="AC6" s="60">
        <f>SUMPRODUCT((AE!$B:$B="C")*(AE!$I:$I="T+2Q"))</f>
        <v>0</v>
      </c>
      <c r="AD6" s="60">
        <f>SUMPRODUCT((AE!$B:$B="CA")*(AE!$I:$I="T+2Q"))</f>
        <v>0</v>
      </c>
      <c r="AE6" s="60">
        <f>SUMPRODUCT((AE!$B:$B="CB")*(AE!$I:$I="T+2Q"))</f>
        <v>0</v>
      </c>
      <c r="AF6" s="60">
        <f>SUMPRODUCT((AE!$B:$B="CC")*(AE!$I:$I="T+2Q"))</f>
        <v>0</v>
      </c>
      <c r="AG6" s="60">
        <f>SUMPRODUCT((AE!$B:$B="A")*(AE!$I:$I="T+3Q"))</f>
        <v>0</v>
      </c>
      <c r="AH6" s="60">
        <f>SUMPRODUCT((AE!$B:$B="B")*(AE!$I:$I="T+3Q"))</f>
        <v>0</v>
      </c>
      <c r="AI6" s="60">
        <f>SUMPRODUCT((AE!$B:$B="C")*(AE!$I:$I="T+3Q"))</f>
        <v>0</v>
      </c>
      <c r="AJ6" s="60">
        <f>SUMPRODUCT((AE!$B:$B="CA")*(AE!$I:$I="T+3Q"))</f>
        <v>0</v>
      </c>
      <c r="AK6" s="60">
        <f>SUMPRODUCT((AE!$B:$B="CB")*(AE!$I:$I="T+3Q"))</f>
        <v>0</v>
      </c>
      <c r="AL6" s="60">
        <f>SUMPRODUCT((AE!$B:$B="CC")*(AE!$I:$I="T+3Q"))</f>
        <v>0</v>
      </c>
      <c r="AM6" s="60">
        <f>SUMPRODUCT((AE!$B:$B="A")*(AE!$I:$I="T+4Q"))</f>
        <v>0</v>
      </c>
      <c r="AN6" s="60">
        <f>SUMPRODUCT((AE!$B:$B="B")*(AE!$I:$I="T+4Q"))</f>
        <v>0</v>
      </c>
      <c r="AO6" s="60">
        <f>SUMPRODUCT((AE!$B:$B="C")*(AE!$I:$I="T+4Q"))</f>
        <v>0</v>
      </c>
      <c r="AP6" s="60">
        <f>SUMPRODUCT((AE!$B:$B="CA")*(AE!$I:$I="T+4Q"))</f>
        <v>0</v>
      </c>
      <c r="AQ6" s="60">
        <f>SUMPRODUCT((AE!$B:$B="CB")*(AE!$I:$I="T+4Q"))</f>
        <v>0</v>
      </c>
      <c r="AR6" s="60">
        <f>SUMPRODUCT((AE!$B:$B="CC")*(AE!$I:$I="T+4Q"))</f>
        <v>0</v>
      </c>
    </row>
    <row r="7" spans="1:44" x14ac:dyDescent="0.15">
      <c r="A7" s="52" t="s">
        <v>127</v>
      </c>
      <c r="B7" s="53" t="s">
        <v>128</v>
      </c>
      <c r="C7" s="54" t="s">
        <v>129</v>
      </c>
      <c r="D7" s="55" t="s">
        <v>115</v>
      </c>
      <c r="E7" s="45">
        <f>COUNTIF(AF!B:B,"A")</f>
        <v>0</v>
      </c>
      <c r="F7" s="45">
        <f>COUNTIF(AF!B:B,"B")</f>
        <v>5</v>
      </c>
      <c r="G7" s="45">
        <f>COUNTIF(AF!B:B,"C")</f>
        <v>0</v>
      </c>
      <c r="H7" s="45">
        <f>COUNTIF(AF!B:B,"CA")</f>
        <v>0</v>
      </c>
      <c r="I7" s="45">
        <f>COUNTIF(AF!B:B,"CB")</f>
        <v>0</v>
      </c>
      <c r="J7" s="45">
        <f>COUNTIF(AF!B:B,"CC")</f>
        <v>0</v>
      </c>
      <c r="K7" s="60">
        <f t="shared" si="0"/>
        <v>5</v>
      </c>
      <c r="L7" s="60">
        <f>SUMPRODUCT((AF!$B:$B="CA")*(AF!$I:$I="NA"))</f>
        <v>0</v>
      </c>
      <c r="M7" s="60">
        <f>SUMPRODUCT((AF!$B:$B="CB")*(AF!$I:$I="NA"))</f>
        <v>0</v>
      </c>
      <c r="N7" s="60">
        <f>SUMPRODUCT((AF!$B:$B="CC")*(AF!$I:$I="NA"))</f>
        <v>0</v>
      </c>
      <c r="O7" s="60">
        <f>SUMPRODUCT((AF!$B:$B="A")*(AF!$I:$I="T"))</f>
        <v>0</v>
      </c>
      <c r="P7" s="60">
        <f>SUMPRODUCT((AF!$B:$B="B")*(AF!$I:$I="T"))</f>
        <v>0</v>
      </c>
      <c r="Q7" s="60">
        <f>SUMPRODUCT((AF!$B:$B="C")*(AF!$I:$I="T"))</f>
        <v>0</v>
      </c>
      <c r="R7" s="60">
        <f>SUMPRODUCT((AF!$B:$B="CA")*(AF!$I:$I="T"))</f>
        <v>0</v>
      </c>
      <c r="S7" s="60">
        <f>SUMPRODUCT((AF!$B:$B="CB")*(AF!$I:$I="T"))</f>
        <v>0</v>
      </c>
      <c r="T7" s="60">
        <f>SUMPRODUCT((AF!$B:$B="CC")*(AF!$I:$I="T"))</f>
        <v>0</v>
      </c>
      <c r="U7" s="60">
        <f>SUMPRODUCT((AF!$B:$B="A")*(AF!$I:$I="T+1Q"))</f>
        <v>0</v>
      </c>
      <c r="V7" s="60">
        <f>SUMPRODUCT((AF!$B:$B="B")*(AF!$I:$I="T+1Q"))</f>
        <v>0</v>
      </c>
      <c r="W7" s="60">
        <f>SUMPRODUCT((AF!$B:$B="C")*(AF!$I:$I="T+1Q"))</f>
        <v>0</v>
      </c>
      <c r="X7" s="60">
        <f>SUMPRODUCT((AF!$B:$B="CA")*(AF!$I:$I="T+1Q"))</f>
        <v>0</v>
      </c>
      <c r="Y7" s="60">
        <f>SUMPRODUCT((AF!$B:$B="CB")*(AF!$I:$I="T+1Q"))</f>
        <v>0</v>
      </c>
      <c r="Z7" s="60">
        <f>SUMPRODUCT((AF!$B:$B="CC")*(AF!$I:$I="T+1Q"))</f>
        <v>0</v>
      </c>
      <c r="AA7" s="60">
        <f>SUMPRODUCT((AF!$B:$B="A")*(AF!$I:$I="T+2Q"))</f>
        <v>0</v>
      </c>
      <c r="AB7" s="60">
        <f>SUMPRODUCT((AF!$B:$B="B")*(AF!$I:$I="T+2Q"))</f>
        <v>0</v>
      </c>
      <c r="AC7" s="60">
        <f>SUMPRODUCT((AF!$B:$B="C")*(AF!$I:$I="T+2Q"))</f>
        <v>0</v>
      </c>
      <c r="AD7" s="60">
        <f>SUMPRODUCT((AF!$B:$B="CA")*(AF!$I:$I="T+2Q"))</f>
        <v>0</v>
      </c>
      <c r="AE7" s="60">
        <f>SUMPRODUCT((AF!$B:$B="CB")*(AF!$I:$I="T+2Q"))</f>
        <v>0</v>
      </c>
      <c r="AF7" s="60">
        <f>SUMPRODUCT((AF!$B:$B="CC")*(AF!$I:$I="T+2Q"))</f>
        <v>0</v>
      </c>
      <c r="AG7" s="60">
        <f>SUMPRODUCT((AF!$B:$B="A")*(AF!$I:$I="T+3Q"))</f>
        <v>0</v>
      </c>
      <c r="AH7" s="60">
        <f>SUMPRODUCT((AF!$B:$B="B")*(AF!$I:$I="T+3Q"))</f>
        <v>0</v>
      </c>
      <c r="AI7" s="60">
        <f>SUMPRODUCT((AF!$B:$B="C")*(AF!$I:$I="T+3Q"))</f>
        <v>0</v>
      </c>
      <c r="AJ7" s="60">
        <f>SUMPRODUCT((AF!$B:$B="CA")*(AF!$I:$I="T+3Q"))</f>
        <v>0</v>
      </c>
      <c r="AK7" s="60">
        <f>SUMPRODUCT((AF!$B:$B="CB")*(AF!$I:$I="T+3Q"))</f>
        <v>0</v>
      </c>
      <c r="AL7" s="60">
        <f>SUMPRODUCT((AF!$B:$B="CC")*(AF!$I:$I="T+3Q"))</f>
        <v>0</v>
      </c>
      <c r="AM7" s="60">
        <f>SUMPRODUCT((AF!$B:$B="A")*(AF!$I:$I="T+4Q"))</f>
        <v>0</v>
      </c>
      <c r="AN7" s="60">
        <f>SUMPRODUCT((AF!$B:$B="B")*(AF!$I:$I="T+4Q"))</f>
        <v>0</v>
      </c>
      <c r="AO7" s="60">
        <f>SUMPRODUCT((AF!$B:$B="C")*(AF!$I:$I="T+4Q"))</f>
        <v>0</v>
      </c>
      <c r="AP7" s="60">
        <f>SUMPRODUCT((AF!$B:$B="CA")*(AF!$I:$I="T+4Q"))</f>
        <v>0</v>
      </c>
      <c r="AQ7" s="60">
        <f>SUMPRODUCT((AF!$B:$B="CB")*(AF!$I:$I="T+4Q"))</f>
        <v>0</v>
      </c>
      <c r="AR7" s="60">
        <f>SUMPRODUCT((AF!$B:$B="CC")*(AF!$I:$I="T+4Q"))</f>
        <v>0</v>
      </c>
    </row>
    <row r="8" spans="1:44" x14ac:dyDescent="0.15">
      <c r="A8" s="103" t="s">
        <v>130</v>
      </c>
      <c r="B8" s="104"/>
      <c r="C8" s="104"/>
      <c r="D8" s="105"/>
      <c r="E8" s="56">
        <f t="shared" ref="E8:AR8" si="1">SUM(E2:E7)</f>
        <v>3</v>
      </c>
      <c r="F8" s="56">
        <f t="shared" si="1"/>
        <v>35</v>
      </c>
      <c r="G8" s="56">
        <f t="shared" si="1"/>
        <v>0</v>
      </c>
      <c r="H8" s="56">
        <f t="shared" si="1"/>
        <v>0</v>
      </c>
      <c r="I8" s="56">
        <f t="shared" si="1"/>
        <v>0</v>
      </c>
      <c r="J8" s="56">
        <f t="shared" si="1"/>
        <v>0</v>
      </c>
      <c r="K8" s="58">
        <f t="shared" si="1"/>
        <v>38</v>
      </c>
      <c r="L8" s="58">
        <f t="shared" si="1"/>
        <v>0</v>
      </c>
      <c r="M8" s="58">
        <f t="shared" si="1"/>
        <v>0</v>
      </c>
      <c r="N8" s="58">
        <f t="shared" si="1"/>
        <v>0</v>
      </c>
      <c r="O8" s="59">
        <f t="shared" si="1"/>
        <v>0</v>
      </c>
      <c r="P8" s="59">
        <f t="shared" si="1"/>
        <v>0</v>
      </c>
      <c r="Q8" s="59">
        <f t="shared" si="1"/>
        <v>0</v>
      </c>
      <c r="R8" s="59">
        <f t="shared" si="1"/>
        <v>0</v>
      </c>
      <c r="S8" s="59">
        <f t="shared" si="1"/>
        <v>0</v>
      </c>
      <c r="T8" s="59">
        <f t="shared" si="1"/>
        <v>0</v>
      </c>
      <c r="U8" s="58">
        <f t="shared" si="1"/>
        <v>0</v>
      </c>
      <c r="V8" s="58">
        <f t="shared" si="1"/>
        <v>0</v>
      </c>
      <c r="W8" s="58">
        <f t="shared" si="1"/>
        <v>0</v>
      </c>
      <c r="X8" s="58">
        <f t="shared" si="1"/>
        <v>0</v>
      </c>
      <c r="Y8" s="58">
        <f t="shared" si="1"/>
        <v>0</v>
      </c>
      <c r="Z8" s="58">
        <f t="shared" si="1"/>
        <v>0</v>
      </c>
      <c r="AA8" s="59">
        <f t="shared" si="1"/>
        <v>0</v>
      </c>
      <c r="AB8" s="59">
        <f t="shared" si="1"/>
        <v>0</v>
      </c>
      <c r="AC8" s="59">
        <f t="shared" si="1"/>
        <v>0</v>
      </c>
      <c r="AD8" s="59">
        <f t="shared" si="1"/>
        <v>0</v>
      </c>
      <c r="AE8" s="59">
        <f t="shared" si="1"/>
        <v>0</v>
      </c>
      <c r="AF8" s="59">
        <f t="shared" si="1"/>
        <v>0</v>
      </c>
      <c r="AG8" s="58">
        <f t="shared" si="1"/>
        <v>0</v>
      </c>
      <c r="AH8" s="58">
        <f t="shared" si="1"/>
        <v>0</v>
      </c>
      <c r="AI8" s="58">
        <f t="shared" si="1"/>
        <v>0</v>
      </c>
      <c r="AJ8" s="58">
        <f t="shared" si="1"/>
        <v>0</v>
      </c>
      <c r="AK8" s="58">
        <f t="shared" si="1"/>
        <v>0</v>
      </c>
      <c r="AL8" s="58">
        <f t="shared" si="1"/>
        <v>0</v>
      </c>
      <c r="AM8" s="59">
        <f t="shared" si="1"/>
        <v>0</v>
      </c>
      <c r="AN8" s="59">
        <f t="shared" si="1"/>
        <v>0</v>
      </c>
      <c r="AO8" s="59">
        <f t="shared" si="1"/>
        <v>0</v>
      </c>
      <c r="AP8" s="59">
        <f t="shared" si="1"/>
        <v>0</v>
      </c>
      <c r="AQ8" s="59">
        <f t="shared" si="1"/>
        <v>0</v>
      </c>
      <c r="AR8" s="59">
        <f t="shared" si="1"/>
        <v>0</v>
      </c>
    </row>
    <row r="10" spans="1:44" x14ac:dyDescent="0.15">
      <c r="A10" s="57" t="s">
        <v>131</v>
      </c>
      <c r="B10" s="57"/>
      <c r="C10" s="57"/>
      <c r="D10" s="57"/>
    </row>
  </sheetData>
  <mergeCells count="1">
    <mergeCell ref="A8:D8"/>
  </mergeCells>
  <phoneticPr fontId="18" type="noConversion"/>
  <pageMargins left="0.75" right="0.75" top="1" bottom="1" header="0.5" footer="0.5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"/>
  <sheetViews>
    <sheetView workbookViewId="0">
      <selection activeCell="F19" sqref="F19"/>
    </sheetView>
  </sheetViews>
  <sheetFormatPr defaultColWidth="8.8984375" defaultRowHeight="12" x14ac:dyDescent="0.15"/>
  <cols>
    <col min="1" max="1" width="8.59765625" style="9" customWidth="1"/>
    <col min="2" max="2" width="6.8984375" style="9" customWidth="1"/>
    <col min="3" max="3" width="20.59765625" style="9" customWidth="1"/>
    <col min="4" max="4" width="18.09765625" style="9" customWidth="1"/>
    <col min="5" max="5" width="42.8984375" style="9" customWidth="1"/>
    <col min="6" max="6" width="9.59765625" style="9" customWidth="1"/>
    <col min="7" max="16384" width="8.8984375" style="9"/>
  </cols>
  <sheetData>
    <row r="1" spans="1:9" x14ac:dyDescent="0.15">
      <c r="A1" s="12" t="s">
        <v>132</v>
      </c>
      <c r="B1" s="12" t="s">
        <v>133</v>
      </c>
      <c r="C1" s="12" t="s">
        <v>134</v>
      </c>
      <c r="D1" s="40" t="s">
        <v>135</v>
      </c>
      <c r="E1" s="40" t="s">
        <v>136</v>
      </c>
      <c r="F1" s="13" t="s">
        <v>137</v>
      </c>
      <c r="G1" s="40" t="s">
        <v>138</v>
      </c>
      <c r="H1" s="12" t="s">
        <v>139</v>
      </c>
      <c r="I1" s="22" t="s">
        <v>140</v>
      </c>
    </row>
    <row r="2" spans="1:9" x14ac:dyDescent="0.15">
      <c r="A2" s="15" t="s">
        <v>141</v>
      </c>
      <c r="B2" s="15" t="s">
        <v>142</v>
      </c>
      <c r="C2" s="25" t="s">
        <v>143</v>
      </c>
      <c r="D2" s="25" t="s">
        <v>144</v>
      </c>
      <c r="E2" s="25" t="s">
        <v>145</v>
      </c>
      <c r="F2" s="25" t="s">
        <v>146</v>
      </c>
      <c r="G2" s="18"/>
      <c r="H2" s="25" t="s">
        <v>147</v>
      </c>
      <c r="I2" s="23"/>
    </row>
    <row r="3" spans="1:9" x14ac:dyDescent="0.15">
      <c r="A3" s="15" t="s">
        <v>148</v>
      </c>
      <c r="B3" s="15" t="s">
        <v>142</v>
      </c>
      <c r="C3" s="25" t="s">
        <v>149</v>
      </c>
      <c r="D3" s="25" t="s">
        <v>150</v>
      </c>
      <c r="E3" s="25" t="s">
        <v>151</v>
      </c>
      <c r="F3" s="25" t="s">
        <v>146</v>
      </c>
      <c r="G3" s="18"/>
      <c r="H3" s="25" t="s">
        <v>147</v>
      </c>
      <c r="I3" s="23"/>
    </row>
    <row r="4" spans="1:9" x14ac:dyDescent="0.15">
      <c r="A4" s="15" t="s">
        <v>152</v>
      </c>
      <c r="B4" s="15" t="s">
        <v>142</v>
      </c>
      <c r="C4" s="25" t="s">
        <v>153</v>
      </c>
      <c r="D4" s="25" t="s">
        <v>154</v>
      </c>
      <c r="E4" s="25" t="s">
        <v>154</v>
      </c>
      <c r="F4" s="25" t="s">
        <v>146</v>
      </c>
      <c r="G4" s="25"/>
      <c r="H4" s="31"/>
      <c r="I4" s="23"/>
    </row>
    <row r="5" spans="1:9" x14ac:dyDescent="0.15">
      <c r="A5" s="15" t="s">
        <v>155</v>
      </c>
      <c r="B5" s="15" t="s">
        <v>142</v>
      </c>
      <c r="C5" s="25" t="s">
        <v>156</v>
      </c>
      <c r="D5" s="25" t="s">
        <v>157</v>
      </c>
      <c r="E5" s="16" t="s">
        <v>158</v>
      </c>
      <c r="F5" s="25" t="s">
        <v>146</v>
      </c>
      <c r="G5" s="25"/>
      <c r="H5" s="31"/>
      <c r="I5" s="23"/>
    </row>
    <row r="6" spans="1:9" ht="24" x14ac:dyDescent="0.15">
      <c r="A6" s="15" t="s">
        <v>159</v>
      </c>
      <c r="B6" s="41" t="s">
        <v>142</v>
      </c>
      <c r="C6" s="25" t="s">
        <v>160</v>
      </c>
      <c r="D6" s="25" t="s">
        <v>161</v>
      </c>
      <c r="E6" s="25" t="s">
        <v>162</v>
      </c>
      <c r="F6" s="25" t="s">
        <v>163</v>
      </c>
      <c r="G6" s="25"/>
      <c r="H6" s="42"/>
      <c r="I6" s="23"/>
    </row>
    <row r="7" spans="1:9" x14ac:dyDescent="0.15">
      <c r="A7" s="15" t="s">
        <v>164</v>
      </c>
      <c r="B7" s="15" t="s">
        <v>165</v>
      </c>
      <c r="C7" s="25" t="s">
        <v>166</v>
      </c>
      <c r="D7" s="25" t="s">
        <v>167</v>
      </c>
      <c r="E7" s="25" t="s">
        <v>168</v>
      </c>
      <c r="F7" s="25" t="s">
        <v>146</v>
      </c>
      <c r="G7" s="25"/>
      <c r="H7" s="31"/>
      <c r="I7" s="23"/>
    </row>
    <row r="8" spans="1:9" x14ac:dyDescent="0.15">
      <c r="A8" s="15" t="s">
        <v>169</v>
      </c>
      <c r="B8" s="41" t="s">
        <v>142</v>
      </c>
      <c r="C8" s="25" t="s">
        <v>170</v>
      </c>
      <c r="D8" s="25" t="s">
        <v>171</v>
      </c>
      <c r="E8" s="25" t="s">
        <v>172</v>
      </c>
      <c r="F8" s="25" t="s">
        <v>163</v>
      </c>
      <c r="G8" s="25"/>
      <c r="H8" s="42"/>
      <c r="I8" s="23"/>
    </row>
    <row r="9" spans="1:9" ht="24" x14ac:dyDescent="0.15">
      <c r="A9" s="15" t="s">
        <v>173</v>
      </c>
      <c r="B9" s="41" t="s">
        <v>142</v>
      </c>
      <c r="C9" s="25" t="s">
        <v>174</v>
      </c>
      <c r="D9" s="25" t="s">
        <v>175</v>
      </c>
      <c r="E9" s="25" t="s">
        <v>176</v>
      </c>
      <c r="F9" s="25" t="s">
        <v>177</v>
      </c>
      <c r="G9" s="25"/>
      <c r="H9" s="16"/>
      <c r="I9" s="23"/>
    </row>
    <row r="10" spans="1:9" x14ac:dyDescent="0.15">
      <c r="A10" s="15" t="s">
        <v>178</v>
      </c>
      <c r="B10" s="41" t="s">
        <v>142</v>
      </c>
      <c r="C10" s="25" t="s">
        <v>179</v>
      </c>
      <c r="D10" s="25" t="s">
        <v>180</v>
      </c>
      <c r="E10" s="25" t="s">
        <v>181</v>
      </c>
      <c r="F10" s="25" t="s">
        <v>177</v>
      </c>
      <c r="G10" s="25"/>
      <c r="H10" s="16"/>
      <c r="I10" s="23"/>
    </row>
  </sheetData>
  <phoneticPr fontId="18" type="noConversion"/>
  <dataValidations count="1">
    <dataValidation type="list" allowBlank="1" showErrorMessage="1" sqref="I2:I10" xr:uid="{00000000-0002-0000-03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"/>
  <sheetViews>
    <sheetView workbookViewId="0">
      <selection activeCell="C13" sqref="C2:C13"/>
    </sheetView>
  </sheetViews>
  <sheetFormatPr defaultColWidth="9" defaultRowHeight="12" x14ac:dyDescent="0.15"/>
  <cols>
    <col min="1" max="1" width="7.8984375" style="28" customWidth="1"/>
    <col min="2" max="2" width="6.8984375" style="28" customWidth="1"/>
    <col min="3" max="3" width="19.19921875" style="28" customWidth="1"/>
    <col min="4" max="4" width="21.8984375" style="28" customWidth="1"/>
    <col min="5" max="5" width="54.5" style="28" customWidth="1"/>
    <col min="6" max="6" width="9.59765625" style="28" customWidth="1"/>
    <col min="7" max="7" width="5.09765625" style="28" customWidth="1"/>
    <col min="8" max="8" width="20.59765625" style="28" customWidth="1"/>
    <col min="9" max="16384" width="9" style="28"/>
  </cols>
  <sheetData>
    <row r="1" spans="1:9" x14ac:dyDescent="0.15">
      <c r="A1" s="12" t="s">
        <v>132</v>
      </c>
      <c r="B1" s="12" t="s">
        <v>133</v>
      </c>
      <c r="C1" s="11" t="s">
        <v>134</v>
      </c>
      <c r="D1" s="24" t="s">
        <v>135</v>
      </c>
      <c r="E1" s="24" t="s">
        <v>136</v>
      </c>
      <c r="F1" s="12" t="s">
        <v>137</v>
      </c>
      <c r="G1" s="24" t="s">
        <v>138</v>
      </c>
      <c r="H1" s="11" t="s">
        <v>139</v>
      </c>
      <c r="I1" s="22" t="s">
        <v>140</v>
      </c>
    </row>
    <row r="2" spans="1:9" x14ac:dyDescent="0.15">
      <c r="A2" s="15" t="s">
        <v>182</v>
      </c>
      <c r="B2" s="15" t="s">
        <v>142</v>
      </c>
      <c r="C2" s="16" t="s">
        <v>143</v>
      </c>
      <c r="D2" s="16" t="s">
        <v>144</v>
      </c>
      <c r="E2" s="29" t="s">
        <v>183</v>
      </c>
      <c r="F2" s="30" t="s">
        <v>146</v>
      </c>
      <c r="G2" s="31"/>
      <c r="H2" s="32" t="s">
        <v>147</v>
      </c>
      <c r="I2" s="36"/>
    </row>
    <row r="3" spans="1:9" x14ac:dyDescent="0.15">
      <c r="A3" s="15" t="s">
        <v>184</v>
      </c>
      <c r="B3" s="15" t="s">
        <v>142</v>
      </c>
      <c r="C3" s="16" t="s">
        <v>149</v>
      </c>
      <c r="D3" s="16" t="s">
        <v>150</v>
      </c>
      <c r="E3" s="25" t="s">
        <v>185</v>
      </c>
      <c r="F3" s="30" t="s">
        <v>146</v>
      </c>
      <c r="G3" s="31"/>
      <c r="H3" s="32" t="s">
        <v>147</v>
      </c>
      <c r="I3" s="36"/>
    </row>
    <row r="4" spans="1:9" x14ac:dyDescent="0.15">
      <c r="A4" s="15" t="s">
        <v>186</v>
      </c>
      <c r="B4" s="33" t="s">
        <v>142</v>
      </c>
      <c r="C4" s="34" t="s">
        <v>174</v>
      </c>
      <c r="D4" s="25" t="s">
        <v>175</v>
      </c>
      <c r="E4" s="25" t="s">
        <v>176</v>
      </c>
      <c r="F4" s="35" t="s">
        <v>177</v>
      </c>
      <c r="G4" s="32"/>
      <c r="H4" s="36" t="s">
        <v>187</v>
      </c>
      <c r="I4" s="36"/>
    </row>
    <row r="5" spans="1:9" x14ac:dyDescent="0.15">
      <c r="A5" s="15" t="s">
        <v>188</v>
      </c>
      <c r="B5" s="33" t="s">
        <v>142</v>
      </c>
      <c r="C5" s="34" t="s">
        <v>179</v>
      </c>
      <c r="D5" s="25" t="s">
        <v>180</v>
      </c>
      <c r="E5" s="25" t="s">
        <v>181</v>
      </c>
      <c r="F5" s="35" t="s">
        <v>177</v>
      </c>
      <c r="G5" s="32"/>
      <c r="H5" s="36" t="s">
        <v>187</v>
      </c>
      <c r="I5" s="36"/>
    </row>
    <row r="6" spans="1:9" s="9" customFormat="1" x14ac:dyDescent="0.15">
      <c r="A6" s="15" t="s">
        <v>189</v>
      </c>
      <c r="B6" s="15" t="s">
        <v>142</v>
      </c>
      <c r="C6" s="25" t="s">
        <v>190</v>
      </c>
      <c r="D6" s="25" t="s">
        <v>191</v>
      </c>
      <c r="E6" s="25" t="s">
        <v>192</v>
      </c>
      <c r="F6" s="30" t="s">
        <v>146</v>
      </c>
      <c r="G6" s="31"/>
      <c r="H6" s="37"/>
      <c r="I6" s="23"/>
    </row>
    <row r="7" spans="1:9" x14ac:dyDescent="0.15">
      <c r="A7" s="15" t="s">
        <v>193</v>
      </c>
      <c r="B7" s="15" t="s">
        <v>142</v>
      </c>
      <c r="C7" s="31" t="s">
        <v>194</v>
      </c>
      <c r="D7" s="25" t="s">
        <v>195</v>
      </c>
      <c r="E7" s="25" t="s">
        <v>196</v>
      </c>
      <c r="F7" s="35" t="s">
        <v>146</v>
      </c>
      <c r="G7" s="25"/>
      <c r="H7" s="25"/>
      <c r="I7" s="36"/>
    </row>
    <row r="8" spans="1:9" ht="42" customHeight="1" x14ac:dyDescent="0.15">
      <c r="A8" s="15" t="s">
        <v>197</v>
      </c>
      <c r="B8" s="15" t="s">
        <v>142</v>
      </c>
      <c r="C8" s="31" t="s">
        <v>198</v>
      </c>
      <c r="D8" s="25" t="s">
        <v>199</v>
      </c>
      <c r="E8" s="25" t="s">
        <v>200</v>
      </c>
      <c r="F8" s="35" t="s">
        <v>163</v>
      </c>
      <c r="G8" s="25"/>
      <c r="H8" s="25"/>
      <c r="I8" s="36"/>
    </row>
    <row r="9" spans="1:9" ht="24" x14ac:dyDescent="0.15">
      <c r="A9" s="15" t="s">
        <v>201</v>
      </c>
      <c r="B9" s="15" t="s">
        <v>142</v>
      </c>
      <c r="C9" s="31" t="s">
        <v>202</v>
      </c>
      <c r="D9" s="31" t="s">
        <v>203</v>
      </c>
      <c r="E9" s="38" t="s">
        <v>204</v>
      </c>
      <c r="F9" s="35" t="s">
        <v>163</v>
      </c>
      <c r="G9" s="31"/>
      <c r="H9" s="31"/>
      <c r="I9" s="36"/>
    </row>
    <row r="10" spans="1:9" ht="96" x14ac:dyDescent="0.15">
      <c r="A10" s="15" t="s">
        <v>205</v>
      </c>
      <c r="B10" s="15" t="s">
        <v>142</v>
      </c>
      <c r="C10" s="31" t="s">
        <v>206</v>
      </c>
      <c r="D10" s="31" t="s">
        <v>207</v>
      </c>
      <c r="E10" s="38" t="s">
        <v>208</v>
      </c>
      <c r="F10" s="35" t="s">
        <v>163</v>
      </c>
      <c r="G10" s="31"/>
      <c r="H10" s="31"/>
      <c r="I10" s="36"/>
    </row>
    <row r="11" spans="1:9" ht="24" x14ac:dyDescent="0.15">
      <c r="A11" s="15" t="s">
        <v>209</v>
      </c>
      <c r="B11" s="15" t="s">
        <v>165</v>
      </c>
      <c r="C11" s="31" t="s">
        <v>210</v>
      </c>
      <c r="D11" s="31" t="s">
        <v>211</v>
      </c>
      <c r="E11" s="38" t="s">
        <v>212</v>
      </c>
      <c r="F11" s="35" t="s">
        <v>213</v>
      </c>
      <c r="G11" s="15" t="s">
        <v>214</v>
      </c>
      <c r="H11" s="31"/>
      <c r="I11" s="36"/>
    </row>
    <row r="12" spans="1:9" ht="24" x14ac:dyDescent="0.15">
      <c r="A12" s="15" t="s">
        <v>215</v>
      </c>
      <c r="B12" s="15" t="s">
        <v>142</v>
      </c>
      <c r="C12" s="31" t="s">
        <v>216</v>
      </c>
      <c r="D12" s="18" t="s">
        <v>217</v>
      </c>
      <c r="E12" s="38" t="s">
        <v>218</v>
      </c>
      <c r="F12" s="15" t="s">
        <v>213</v>
      </c>
      <c r="G12" s="15"/>
      <c r="H12" s="15"/>
      <c r="I12" s="36"/>
    </row>
    <row r="13" spans="1:9" ht="24" x14ac:dyDescent="0.15">
      <c r="A13" s="15" t="s">
        <v>219</v>
      </c>
      <c r="B13" s="15" t="s">
        <v>165</v>
      </c>
      <c r="C13" s="39" t="s">
        <v>220</v>
      </c>
      <c r="D13" s="31" t="s">
        <v>221</v>
      </c>
      <c r="E13" s="38" t="s">
        <v>222</v>
      </c>
      <c r="F13" s="15" t="s">
        <v>213</v>
      </c>
      <c r="G13" s="15" t="s">
        <v>214</v>
      </c>
      <c r="H13" s="36"/>
      <c r="I13" s="36"/>
    </row>
  </sheetData>
  <phoneticPr fontId="18" type="noConversion"/>
  <dataValidations count="1">
    <dataValidation type="list" allowBlank="1" showErrorMessage="1" sqref="I2 I3 I4 I5 I6 I7 I8 I9 I10 I11 I12 I13" xr:uid="{00000000-0002-0000-0400-000000000000}">
      <formula1>"T,T+1Q,T+2Q,T+3Q,T+4Q,NS"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"/>
  <sheetViews>
    <sheetView workbookViewId="0">
      <selection activeCell="C5" sqref="C2:C5"/>
    </sheetView>
  </sheetViews>
  <sheetFormatPr defaultColWidth="8.8984375" defaultRowHeight="12" x14ac:dyDescent="0.15"/>
  <cols>
    <col min="1" max="1" width="7.8984375" style="1" customWidth="1"/>
    <col min="2" max="2" width="6.8984375" style="1" customWidth="1"/>
    <col min="3" max="3" width="19" style="1" customWidth="1"/>
    <col min="4" max="4" width="12.5" style="1" customWidth="1"/>
    <col min="5" max="5" width="48.3984375" style="1" customWidth="1"/>
    <col min="6" max="6" width="9.59765625" style="1" customWidth="1"/>
    <col min="7" max="7" width="5.09765625" style="1" customWidth="1"/>
    <col min="8" max="8" width="20.59765625" style="1" customWidth="1"/>
    <col min="9" max="16384" width="8.8984375" style="1"/>
  </cols>
  <sheetData>
    <row r="1" spans="1:9" x14ac:dyDescent="0.15">
      <c r="A1" s="11" t="s">
        <v>132</v>
      </c>
      <c r="B1" s="11" t="s">
        <v>133</v>
      </c>
      <c r="C1" s="11" t="s">
        <v>134</v>
      </c>
      <c r="D1" s="24" t="s">
        <v>135</v>
      </c>
      <c r="E1" s="24" t="s">
        <v>136</v>
      </c>
      <c r="F1" s="11" t="s">
        <v>137</v>
      </c>
      <c r="G1" s="24" t="s">
        <v>138</v>
      </c>
      <c r="H1" s="11" t="s">
        <v>139</v>
      </c>
      <c r="I1" s="22" t="s">
        <v>140</v>
      </c>
    </row>
    <row r="2" spans="1:9" ht="120" x14ac:dyDescent="0.15">
      <c r="A2" s="14" t="s">
        <v>223</v>
      </c>
      <c r="B2" s="15" t="s">
        <v>142</v>
      </c>
      <c r="C2" s="16" t="s">
        <v>143</v>
      </c>
      <c r="D2" s="16" t="s">
        <v>144</v>
      </c>
      <c r="E2" s="16" t="s">
        <v>224</v>
      </c>
      <c r="F2" s="16" t="s">
        <v>146</v>
      </c>
      <c r="G2" s="15" t="s">
        <v>225</v>
      </c>
      <c r="H2" s="17" t="s">
        <v>226</v>
      </c>
      <c r="I2" s="27"/>
    </row>
    <row r="3" spans="1:9" x14ac:dyDescent="0.15">
      <c r="A3" s="14" t="s">
        <v>227</v>
      </c>
      <c r="B3" s="15" t="s">
        <v>142</v>
      </c>
      <c r="C3" s="16" t="s">
        <v>149</v>
      </c>
      <c r="D3" s="16" t="s">
        <v>150</v>
      </c>
      <c r="E3" s="25" t="s">
        <v>185</v>
      </c>
      <c r="F3" s="16" t="s">
        <v>146</v>
      </c>
      <c r="G3" s="15" t="s">
        <v>225</v>
      </c>
      <c r="H3" s="18" t="s">
        <v>147</v>
      </c>
      <c r="I3" s="27"/>
    </row>
    <row r="4" spans="1:9" ht="24" x14ac:dyDescent="0.15">
      <c r="A4" s="14" t="s">
        <v>228</v>
      </c>
      <c r="B4" s="15" t="s">
        <v>142</v>
      </c>
      <c r="C4" s="20" t="s">
        <v>229</v>
      </c>
      <c r="D4" s="16" t="s">
        <v>230</v>
      </c>
      <c r="E4" s="16" t="s">
        <v>231</v>
      </c>
      <c r="F4" s="16" t="s">
        <v>163</v>
      </c>
      <c r="G4" s="14" t="s">
        <v>225</v>
      </c>
      <c r="H4" s="21" t="s">
        <v>232</v>
      </c>
      <c r="I4" s="27"/>
    </row>
    <row r="5" spans="1:9" ht="180" x14ac:dyDescent="0.15">
      <c r="A5" s="14" t="s">
        <v>233</v>
      </c>
      <c r="B5" s="15" t="s">
        <v>142</v>
      </c>
      <c r="C5" s="20" t="s">
        <v>234</v>
      </c>
      <c r="D5" s="16" t="s">
        <v>235</v>
      </c>
      <c r="E5" s="16" t="s">
        <v>236</v>
      </c>
      <c r="F5" s="16" t="s">
        <v>237</v>
      </c>
      <c r="G5" s="14" t="s">
        <v>225</v>
      </c>
      <c r="H5" s="26" t="s">
        <v>232</v>
      </c>
      <c r="I5" s="27"/>
    </row>
  </sheetData>
  <phoneticPr fontId="18" type="noConversion"/>
  <dataValidations count="1">
    <dataValidation type="list" allowBlank="1" showErrorMessage="1" sqref="I2 I3 I4 I5" xr:uid="{00000000-0002-0000-0500-000000000000}">
      <formula1>"T,T+1Q,T+2Q,T+3Q,T+4Q,NS"</formula1>
    </dataValidation>
  </dataValidations>
  <pageMargins left="0.69930555555555596" right="0.69930555555555596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"/>
  <sheetViews>
    <sheetView workbookViewId="0">
      <selection activeCell="L5" sqref="L5"/>
    </sheetView>
  </sheetViews>
  <sheetFormatPr defaultColWidth="8.8984375" defaultRowHeight="12" x14ac:dyDescent="0.15"/>
  <cols>
    <col min="1" max="1" width="7.8984375" style="1" customWidth="1"/>
    <col min="2" max="2" width="6.8984375" style="1" customWidth="1"/>
    <col min="3" max="3" width="16.09765625" style="1" customWidth="1"/>
    <col min="4" max="4" width="12.5" style="1" customWidth="1"/>
    <col min="5" max="5" width="41.09765625" style="1" customWidth="1"/>
    <col min="6" max="6" width="9.59765625" style="1" customWidth="1"/>
    <col min="7" max="7" width="5.09765625" style="1" customWidth="1"/>
    <col min="8" max="8" width="20.59765625" style="1" customWidth="1"/>
    <col min="9" max="16384" width="8.8984375" style="1"/>
  </cols>
  <sheetData>
    <row r="1" spans="1:9" x14ac:dyDescent="0.15">
      <c r="A1" s="11" t="s">
        <v>132</v>
      </c>
      <c r="B1" s="11" t="s">
        <v>133</v>
      </c>
      <c r="C1" s="11" t="s">
        <v>134</v>
      </c>
      <c r="D1" s="24" t="s">
        <v>135</v>
      </c>
      <c r="E1" s="24" t="s">
        <v>136</v>
      </c>
      <c r="F1" s="11" t="s">
        <v>137</v>
      </c>
      <c r="G1" s="24" t="s">
        <v>138</v>
      </c>
      <c r="H1" s="11" t="s">
        <v>139</v>
      </c>
      <c r="I1" s="22" t="s">
        <v>140</v>
      </c>
    </row>
    <row r="2" spans="1:9" ht="132" x14ac:dyDescent="0.15">
      <c r="A2" s="14" t="s">
        <v>238</v>
      </c>
      <c r="B2" s="15" t="s">
        <v>142</v>
      </c>
      <c r="C2" s="16" t="s">
        <v>143</v>
      </c>
      <c r="D2" s="16" t="s">
        <v>144</v>
      </c>
      <c r="E2" s="16" t="s">
        <v>239</v>
      </c>
      <c r="F2" s="16" t="s">
        <v>146</v>
      </c>
      <c r="G2" s="15" t="s">
        <v>225</v>
      </c>
      <c r="H2" s="17" t="s">
        <v>240</v>
      </c>
      <c r="I2" s="27"/>
    </row>
    <row r="3" spans="1:9" x14ac:dyDescent="0.15">
      <c r="A3" s="14" t="s">
        <v>241</v>
      </c>
      <c r="B3" s="15" t="s">
        <v>142</v>
      </c>
      <c r="C3" s="16" t="s">
        <v>149</v>
      </c>
      <c r="D3" s="16" t="s">
        <v>150</v>
      </c>
      <c r="E3" s="25" t="s">
        <v>185</v>
      </c>
      <c r="F3" s="16" t="s">
        <v>146</v>
      </c>
      <c r="G3" s="15" t="s">
        <v>225</v>
      </c>
      <c r="H3" s="18" t="s">
        <v>147</v>
      </c>
      <c r="I3" s="27"/>
    </row>
    <row r="4" spans="1:9" ht="24" x14ac:dyDescent="0.15">
      <c r="A4" s="14" t="s">
        <v>242</v>
      </c>
      <c r="B4" s="15" t="s">
        <v>142</v>
      </c>
      <c r="C4" s="20" t="s">
        <v>229</v>
      </c>
      <c r="D4" s="16" t="s">
        <v>230</v>
      </c>
      <c r="E4" s="16" t="s">
        <v>231</v>
      </c>
      <c r="F4" s="16" t="s">
        <v>163</v>
      </c>
      <c r="G4" s="14" t="s">
        <v>225</v>
      </c>
      <c r="H4" s="21" t="s">
        <v>232</v>
      </c>
      <c r="I4" s="27"/>
    </row>
    <row r="5" spans="1:9" ht="192" x14ac:dyDescent="0.15">
      <c r="A5" s="14" t="s">
        <v>243</v>
      </c>
      <c r="B5" s="15" t="s">
        <v>142</v>
      </c>
      <c r="C5" s="20" t="s">
        <v>234</v>
      </c>
      <c r="D5" s="16" t="s">
        <v>235</v>
      </c>
      <c r="E5" s="16" t="s">
        <v>236</v>
      </c>
      <c r="F5" s="16" t="s">
        <v>237</v>
      </c>
      <c r="G5" s="14" t="s">
        <v>225</v>
      </c>
      <c r="H5" s="26" t="s">
        <v>232</v>
      </c>
      <c r="I5" s="27"/>
    </row>
  </sheetData>
  <phoneticPr fontId="18" type="noConversion"/>
  <dataValidations count="1">
    <dataValidation type="list" allowBlank="1" showErrorMessage="1" sqref="I2 I3 I4 I5" xr:uid="{00000000-0002-0000-0600-000000000000}">
      <formula1>"T,T+1Q,T+2Q,T+3Q,T+4Q,NS"</formula1>
    </dataValidation>
  </dataValidations>
  <pageMargins left="0.69930555555555596" right="0.69930555555555596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"/>
  <sheetViews>
    <sheetView tabSelected="1" workbookViewId="0">
      <selection activeCell="I2" sqref="I2"/>
    </sheetView>
  </sheetViews>
  <sheetFormatPr defaultColWidth="8.8984375" defaultRowHeight="12" x14ac:dyDescent="0.15"/>
  <cols>
    <col min="1" max="1" width="7.8984375" style="1" customWidth="1"/>
    <col min="2" max="2" width="6.8984375" style="1" customWidth="1"/>
    <col min="3" max="3" width="19" style="1" customWidth="1"/>
    <col min="4" max="4" width="12.5" style="1" customWidth="1"/>
    <col min="5" max="5" width="38.5" style="1" customWidth="1"/>
    <col min="6" max="6" width="9.59765625" style="1" customWidth="1"/>
    <col min="7" max="7" width="5.09765625" style="1" customWidth="1"/>
    <col min="8" max="8" width="20.59765625" style="1" customWidth="1"/>
    <col min="9" max="16384" width="8.8984375" style="1"/>
  </cols>
  <sheetData>
    <row r="1" spans="1:9" x14ac:dyDescent="0.15">
      <c r="A1" s="11" t="s">
        <v>132</v>
      </c>
      <c r="B1" s="11" t="s">
        <v>133</v>
      </c>
      <c r="C1" s="11" t="s">
        <v>134</v>
      </c>
      <c r="D1" s="24" t="s">
        <v>135</v>
      </c>
      <c r="E1" s="24" t="s">
        <v>136</v>
      </c>
      <c r="F1" s="11" t="s">
        <v>137</v>
      </c>
      <c r="G1" s="24" t="s">
        <v>138</v>
      </c>
      <c r="H1" s="11" t="s">
        <v>139</v>
      </c>
      <c r="I1" s="22" t="s">
        <v>140</v>
      </c>
    </row>
    <row r="2" spans="1:9" ht="132" x14ac:dyDescent="0.15">
      <c r="A2" s="14" t="s">
        <v>244</v>
      </c>
      <c r="B2" s="15" t="s">
        <v>142</v>
      </c>
      <c r="C2" s="16" t="s">
        <v>143</v>
      </c>
      <c r="D2" s="16" t="s">
        <v>144</v>
      </c>
      <c r="E2" s="16" t="s">
        <v>245</v>
      </c>
      <c r="F2" s="16" t="s">
        <v>146</v>
      </c>
      <c r="G2" s="15" t="s">
        <v>225</v>
      </c>
      <c r="H2" s="17" t="s">
        <v>246</v>
      </c>
      <c r="I2" s="27"/>
    </row>
    <row r="3" spans="1:9" x14ac:dyDescent="0.15">
      <c r="A3" s="14" t="s">
        <v>247</v>
      </c>
      <c r="B3" s="15" t="s">
        <v>142</v>
      </c>
      <c r="C3" s="16" t="s">
        <v>149</v>
      </c>
      <c r="D3" s="16" t="s">
        <v>150</v>
      </c>
      <c r="E3" s="25" t="s">
        <v>185</v>
      </c>
      <c r="F3" s="16" t="s">
        <v>146</v>
      </c>
      <c r="G3" s="15" t="s">
        <v>225</v>
      </c>
      <c r="H3" s="18" t="s">
        <v>147</v>
      </c>
      <c r="I3" s="27"/>
    </row>
    <row r="4" spans="1:9" ht="24" x14ac:dyDescent="0.15">
      <c r="A4" s="14" t="s">
        <v>248</v>
      </c>
      <c r="B4" s="15" t="s">
        <v>142</v>
      </c>
      <c r="C4" s="20" t="s">
        <v>229</v>
      </c>
      <c r="D4" s="16" t="s">
        <v>230</v>
      </c>
      <c r="E4" s="16" t="s">
        <v>231</v>
      </c>
      <c r="F4" s="16" t="s">
        <v>163</v>
      </c>
      <c r="G4" s="14" t="s">
        <v>225</v>
      </c>
      <c r="H4" s="21" t="s">
        <v>232</v>
      </c>
      <c r="I4" s="27"/>
    </row>
    <row r="5" spans="1:9" ht="192" x14ac:dyDescent="0.15">
      <c r="A5" s="14" t="s">
        <v>249</v>
      </c>
      <c r="B5" s="15" t="s">
        <v>142</v>
      </c>
      <c r="C5" s="20" t="s">
        <v>234</v>
      </c>
      <c r="D5" s="16" t="s">
        <v>235</v>
      </c>
      <c r="E5" s="16" t="s">
        <v>236</v>
      </c>
      <c r="F5" s="16" t="s">
        <v>237</v>
      </c>
      <c r="G5" s="14" t="s">
        <v>225</v>
      </c>
      <c r="H5" s="26" t="s">
        <v>232</v>
      </c>
      <c r="I5" s="27"/>
    </row>
  </sheetData>
  <phoneticPr fontId="18" type="noConversion"/>
  <dataValidations count="1">
    <dataValidation type="list" allowBlank="1" showErrorMessage="1" sqref="I2 I3 I4 I5" xr:uid="{00000000-0002-0000-0700-000000000000}">
      <formula1>"T,T+1Q,T+2Q,T+3Q,T+4Q,NS"</formula1>
    </dataValidation>
  </dataValidations>
  <pageMargins left="0.74791666666666701" right="0.74791666666666701" top="0.98402777777777795" bottom="0.98402777777777795" header="0.51180555555555596" footer="0.51180555555555596"/>
  <pageSetup paperSize="9" orientation="landscape"/>
  <headerFooter alignWithMargins="0">
    <oddFooter>&amp;L&amp;D&amp;C华为保密信息,未经授权禁止扩散&amp;R第&amp;P页，共&amp;N页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</sheetPr>
  <dimension ref="A1:I6"/>
  <sheetViews>
    <sheetView workbookViewId="0">
      <selection activeCell="C6" sqref="C2:C6"/>
    </sheetView>
  </sheetViews>
  <sheetFormatPr defaultColWidth="9" defaultRowHeight="15.6" x14ac:dyDescent="0.25"/>
  <cols>
    <col min="4" max="4" width="21.69921875" customWidth="1"/>
    <col min="5" max="5" width="60.8984375" customWidth="1"/>
    <col min="8" max="8" width="20.3984375" customWidth="1"/>
  </cols>
  <sheetData>
    <row r="1" spans="1:9" x14ac:dyDescent="0.25">
      <c r="A1" s="11" t="s">
        <v>132</v>
      </c>
      <c r="B1" s="12" t="s">
        <v>133</v>
      </c>
      <c r="C1" s="12" t="s">
        <v>134</v>
      </c>
      <c r="D1" s="12" t="s">
        <v>135</v>
      </c>
      <c r="E1" s="12" t="s">
        <v>136</v>
      </c>
      <c r="F1" s="13" t="s">
        <v>137</v>
      </c>
      <c r="G1" s="12" t="s">
        <v>138</v>
      </c>
      <c r="H1" s="12" t="s">
        <v>139</v>
      </c>
      <c r="I1" s="22" t="s">
        <v>140</v>
      </c>
    </row>
    <row r="2" spans="1:9" x14ac:dyDescent="0.25">
      <c r="A2" s="14" t="s">
        <v>250</v>
      </c>
      <c r="B2" s="15" t="s">
        <v>142</v>
      </c>
      <c r="C2" s="16" t="s">
        <v>143</v>
      </c>
      <c r="D2" s="16" t="s">
        <v>144</v>
      </c>
      <c r="E2" s="16" t="s">
        <v>251</v>
      </c>
      <c r="F2" s="16" t="s">
        <v>146</v>
      </c>
      <c r="G2" s="15" t="s">
        <v>225</v>
      </c>
      <c r="H2" s="17"/>
      <c r="I2" s="23"/>
    </row>
    <row r="3" spans="1:9" x14ac:dyDescent="0.25">
      <c r="A3" s="14" t="s">
        <v>252</v>
      </c>
      <c r="B3" s="15" t="s">
        <v>142</v>
      </c>
      <c r="C3" s="16" t="s">
        <v>149</v>
      </c>
      <c r="D3" s="16" t="s">
        <v>150</v>
      </c>
      <c r="E3" s="16" t="s">
        <v>253</v>
      </c>
      <c r="F3" s="16" t="s">
        <v>146</v>
      </c>
      <c r="G3" s="15" t="s">
        <v>225</v>
      </c>
      <c r="H3" s="18"/>
      <c r="I3" s="23"/>
    </row>
    <row r="4" spans="1:9" ht="24" x14ac:dyDescent="0.25">
      <c r="A4" s="14" t="s">
        <v>254</v>
      </c>
      <c r="B4" s="15" t="s">
        <v>142</v>
      </c>
      <c r="C4" s="16" t="s">
        <v>255</v>
      </c>
      <c r="D4" s="16" t="s">
        <v>256</v>
      </c>
      <c r="E4" s="19" t="s">
        <v>257</v>
      </c>
      <c r="F4" s="16" t="s">
        <v>258</v>
      </c>
      <c r="G4" s="15" t="s">
        <v>225</v>
      </c>
      <c r="H4" s="17" t="s">
        <v>259</v>
      </c>
      <c r="I4" s="23"/>
    </row>
    <row r="5" spans="1:9" ht="24" x14ac:dyDescent="0.25">
      <c r="A5" s="14" t="s">
        <v>260</v>
      </c>
      <c r="B5" s="15" t="s">
        <v>142</v>
      </c>
      <c r="C5" s="20" t="s">
        <v>261</v>
      </c>
      <c r="D5" s="16" t="s">
        <v>262</v>
      </c>
      <c r="E5" s="16" t="s">
        <v>263</v>
      </c>
      <c r="F5" s="16" t="s">
        <v>163</v>
      </c>
      <c r="G5" s="14" t="s">
        <v>225</v>
      </c>
      <c r="H5" s="21"/>
      <c r="I5" s="23"/>
    </row>
    <row r="6" spans="1:9" ht="24" x14ac:dyDescent="0.25">
      <c r="A6" s="14" t="s">
        <v>264</v>
      </c>
      <c r="B6" s="15" t="s">
        <v>142</v>
      </c>
      <c r="C6" s="20" t="s">
        <v>265</v>
      </c>
      <c r="D6" s="16" t="s">
        <v>266</v>
      </c>
      <c r="E6" s="16" t="s">
        <v>267</v>
      </c>
      <c r="F6" s="16" t="s">
        <v>163</v>
      </c>
      <c r="G6" s="14" t="s">
        <v>225</v>
      </c>
      <c r="H6" s="21"/>
      <c r="I6" s="23"/>
    </row>
  </sheetData>
  <phoneticPr fontId="18" type="noConversion"/>
  <dataValidations count="1">
    <dataValidation type="list" allowBlank="1" showErrorMessage="1" sqref="I2:I6" xr:uid="{00000000-0002-0000-0800-000000000000}">
      <formula1>"T,T+1Q,T+2Q,T+3Q,T+4Q,NS"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6"/>
  <sheetViews>
    <sheetView workbookViewId="0">
      <selection activeCell="H3" sqref="H3"/>
    </sheetView>
  </sheetViews>
  <sheetFormatPr defaultColWidth="8.8984375" defaultRowHeight="12" x14ac:dyDescent="0.15"/>
  <cols>
    <col min="1" max="16384" width="8.8984375" style="1" collapsed="1"/>
  </cols>
  <sheetData>
    <row r="1" spans="1:4" x14ac:dyDescent="0.15">
      <c r="A1" s="9" t="s">
        <v>268</v>
      </c>
      <c r="B1" s="9"/>
      <c r="C1" s="9"/>
      <c r="D1" s="9"/>
    </row>
    <row r="2" spans="1:4" x14ac:dyDescent="0.15">
      <c r="A2" s="9"/>
      <c r="B2" s="9"/>
      <c r="C2" s="9"/>
      <c r="D2" s="9"/>
    </row>
    <row r="3" spans="1:4" x14ac:dyDescent="0.15">
      <c r="A3" s="9"/>
      <c r="B3" s="9"/>
      <c r="C3" s="9"/>
      <c r="D3" s="9"/>
    </row>
    <row r="4" spans="1:4" x14ac:dyDescent="0.15">
      <c r="A4" s="9"/>
      <c r="B4" s="9"/>
      <c r="C4" s="9"/>
      <c r="D4" s="9"/>
    </row>
    <row r="5" spans="1:4" x14ac:dyDescent="0.15">
      <c r="A5" s="9"/>
      <c r="B5" s="9"/>
      <c r="C5" s="9"/>
      <c r="D5" s="9"/>
    </row>
    <row r="6" spans="1:4" x14ac:dyDescent="0.15">
      <c r="A6" s="9"/>
      <c r="B6" s="9"/>
      <c r="C6" s="9"/>
      <c r="D6" s="9"/>
    </row>
    <row r="7" spans="1:4" x14ac:dyDescent="0.15">
      <c r="A7" s="9"/>
      <c r="B7" s="9"/>
      <c r="C7" s="9"/>
      <c r="D7" s="9"/>
    </row>
    <row r="8" spans="1:4" x14ac:dyDescent="0.15">
      <c r="A8" s="9"/>
      <c r="B8" s="9"/>
      <c r="C8" s="9"/>
      <c r="D8" s="9"/>
    </row>
    <row r="9" spans="1:4" x14ac:dyDescent="0.15">
      <c r="A9" s="9"/>
      <c r="B9" s="9"/>
      <c r="C9" s="9"/>
      <c r="D9" s="9"/>
    </row>
    <row r="10" spans="1:4" x14ac:dyDescent="0.15">
      <c r="A10" s="9"/>
      <c r="B10" s="9"/>
      <c r="C10" s="9"/>
      <c r="D10" s="9"/>
    </row>
    <row r="11" spans="1:4" x14ac:dyDescent="0.15">
      <c r="A11" s="9"/>
      <c r="B11" s="9"/>
      <c r="C11" s="9"/>
      <c r="D11" s="9"/>
    </row>
    <row r="12" spans="1:4" x14ac:dyDescent="0.15">
      <c r="A12" s="9"/>
      <c r="B12" s="9"/>
      <c r="C12" s="9"/>
      <c r="D12" s="9"/>
    </row>
    <row r="13" spans="1:4" x14ac:dyDescent="0.15">
      <c r="A13" s="9"/>
      <c r="B13" s="9"/>
      <c r="C13" s="9"/>
      <c r="D13" s="9"/>
    </row>
    <row r="14" spans="1:4" x14ac:dyDescent="0.15">
      <c r="A14" s="9"/>
      <c r="B14" s="10"/>
      <c r="C14" s="9"/>
      <c r="D14" s="9"/>
    </row>
    <row r="15" spans="1:4" x14ac:dyDescent="0.15">
      <c r="A15" s="9"/>
      <c r="B15" s="9"/>
      <c r="C15" s="9"/>
      <c r="D15" s="9"/>
    </row>
    <row r="16" spans="1:4" x14ac:dyDescent="0.15">
      <c r="A16" s="9"/>
      <c r="B16" s="9"/>
      <c r="C16" s="9"/>
      <c r="D16" s="9"/>
    </row>
    <row r="17" spans="1:4" x14ac:dyDescent="0.15">
      <c r="A17" s="9"/>
      <c r="B17" s="9"/>
      <c r="C17" s="9"/>
      <c r="D17" s="9"/>
    </row>
    <row r="18" spans="1:4" x14ac:dyDescent="0.15">
      <c r="A18" s="9"/>
      <c r="B18" s="9"/>
      <c r="C18" s="9"/>
      <c r="D18" s="9"/>
    </row>
    <row r="19" spans="1:4" x14ac:dyDescent="0.15">
      <c r="A19" s="9"/>
      <c r="B19" s="9"/>
      <c r="C19" s="9"/>
      <c r="D19" s="9"/>
    </row>
    <row r="20" spans="1:4" x14ac:dyDescent="0.15">
      <c r="A20" s="9"/>
      <c r="B20" s="9"/>
      <c r="C20" s="9"/>
      <c r="D20" s="9"/>
    </row>
    <row r="21" spans="1:4" x14ac:dyDescent="0.15">
      <c r="A21" s="9"/>
      <c r="B21" s="9"/>
      <c r="C21" s="9"/>
      <c r="D21" s="9"/>
    </row>
    <row r="22" spans="1:4" x14ac:dyDescent="0.15">
      <c r="A22" s="9"/>
      <c r="B22" s="9"/>
      <c r="C22" s="9"/>
      <c r="D22" s="9"/>
    </row>
    <row r="23" spans="1:4" x14ac:dyDescent="0.15">
      <c r="A23" s="9"/>
      <c r="B23" s="9"/>
      <c r="C23" s="9"/>
      <c r="D23" s="9"/>
    </row>
    <row r="24" spans="1:4" x14ac:dyDescent="0.15">
      <c r="A24" s="9"/>
      <c r="B24" s="9"/>
      <c r="C24" s="9"/>
      <c r="D24" s="9"/>
    </row>
    <row r="25" spans="1:4" x14ac:dyDescent="0.15">
      <c r="A25" s="9"/>
      <c r="B25" s="9"/>
      <c r="C25" s="9"/>
      <c r="D25" s="9"/>
    </row>
    <row r="26" spans="1:4" x14ac:dyDescent="0.15">
      <c r="A26" s="9"/>
      <c r="B26" s="9"/>
      <c r="C26" s="9"/>
      <c r="D26" s="9"/>
    </row>
    <row r="27" spans="1:4" x14ac:dyDescent="0.15">
      <c r="A27" s="9"/>
      <c r="B27" s="9"/>
      <c r="C27" s="9"/>
      <c r="D27" s="9"/>
    </row>
    <row r="28" spans="1:4" x14ac:dyDescent="0.15">
      <c r="A28" s="9"/>
      <c r="B28" s="9"/>
      <c r="C28" s="9"/>
      <c r="D28" s="9"/>
    </row>
    <row r="36" spans="1:1" x14ac:dyDescent="0.15">
      <c r="A36" s="1" t="s">
        <v>269</v>
      </c>
    </row>
  </sheetData>
  <phoneticPr fontId="18" type="noConversion"/>
  <pageMargins left="0.69930555555555596" right="0.69930555555555596" top="0.75" bottom="0.75" header="0.3" footer="0.3"/>
  <pageSetup paperSize="9" orientation="landscape" horizontalDpi="1200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0"/>
  <sheetViews>
    <sheetView workbookViewId="0">
      <selection activeCell="H3" sqref="H3"/>
    </sheetView>
  </sheetViews>
  <sheetFormatPr defaultColWidth="9" defaultRowHeight="12" x14ac:dyDescent="0.15"/>
  <cols>
    <col min="1" max="1" width="9" style="1"/>
    <col min="2" max="2" width="7.09765625" style="1" customWidth="1"/>
    <col min="3" max="3" width="11.19921875" style="2" customWidth="1"/>
    <col min="4" max="4" width="33.59765625" style="1" customWidth="1"/>
    <col min="5" max="16384" width="9" style="1"/>
  </cols>
  <sheetData>
    <row r="1" spans="1:5" x14ac:dyDescent="0.15">
      <c r="A1" s="106" t="s">
        <v>270</v>
      </c>
      <c r="B1" s="106"/>
      <c r="C1" s="106"/>
      <c r="D1" s="106"/>
    </row>
    <row r="2" spans="1:5" x14ac:dyDescent="0.15">
      <c r="A2" s="3" t="s">
        <v>271</v>
      </c>
      <c r="B2" s="3" t="s">
        <v>272</v>
      </c>
      <c r="C2" s="4" t="s">
        <v>273</v>
      </c>
      <c r="D2" s="3" t="s">
        <v>274</v>
      </c>
    </row>
    <row r="3" spans="1:5" x14ac:dyDescent="0.15">
      <c r="A3" s="3" t="s">
        <v>275</v>
      </c>
      <c r="B3" s="3" t="s">
        <v>276</v>
      </c>
      <c r="C3" s="5">
        <v>13910834683</v>
      </c>
      <c r="D3" s="3" t="s">
        <v>277</v>
      </c>
    </row>
    <row r="4" spans="1:5" x14ac:dyDescent="0.15">
      <c r="A4" s="3" t="s">
        <v>278</v>
      </c>
      <c r="B4" s="3" t="s">
        <v>276</v>
      </c>
      <c r="C4" s="5">
        <v>13910785072</v>
      </c>
      <c r="D4" s="3" t="s">
        <v>279</v>
      </c>
    </row>
    <row r="5" spans="1:5" x14ac:dyDescent="0.15">
      <c r="A5" s="3" t="s">
        <v>280</v>
      </c>
      <c r="B5" s="3" t="s">
        <v>276</v>
      </c>
      <c r="C5" s="6">
        <v>13601368683</v>
      </c>
      <c r="D5" s="3" t="s">
        <v>281</v>
      </c>
    </row>
    <row r="6" spans="1:5" x14ac:dyDescent="0.15">
      <c r="A6" s="3" t="s">
        <v>282</v>
      </c>
      <c r="B6" s="3" t="s">
        <v>276</v>
      </c>
      <c r="C6" s="5">
        <v>13501109642</v>
      </c>
      <c r="D6" s="3" t="s">
        <v>283</v>
      </c>
    </row>
    <row r="7" spans="1:5" x14ac:dyDescent="0.15">
      <c r="A7" s="3" t="s">
        <v>284</v>
      </c>
      <c r="B7" s="3" t="s">
        <v>276</v>
      </c>
      <c r="C7" s="5">
        <v>13636426617</v>
      </c>
      <c r="D7" s="3" t="s">
        <v>285</v>
      </c>
    </row>
    <row r="8" spans="1:5" x14ac:dyDescent="0.15">
      <c r="A8" s="3" t="s">
        <v>286</v>
      </c>
      <c r="B8" s="3" t="s">
        <v>276</v>
      </c>
      <c r="C8" s="5">
        <v>13910084851</v>
      </c>
      <c r="D8" s="3" t="s">
        <v>287</v>
      </c>
    </row>
    <row r="9" spans="1:5" x14ac:dyDescent="0.15">
      <c r="A9" s="3" t="s">
        <v>288</v>
      </c>
      <c r="B9" s="3" t="s">
        <v>276</v>
      </c>
      <c r="C9" s="5">
        <v>13911554821</v>
      </c>
      <c r="D9" s="3" t="s">
        <v>289</v>
      </c>
    </row>
    <row r="10" spans="1:5" x14ac:dyDescent="0.15">
      <c r="A10" s="3" t="s">
        <v>290</v>
      </c>
      <c r="B10" s="3" t="s">
        <v>276</v>
      </c>
      <c r="C10" s="5">
        <v>13910532301</v>
      </c>
      <c r="D10" s="3" t="s">
        <v>291</v>
      </c>
    </row>
    <row r="11" spans="1:5" x14ac:dyDescent="0.15">
      <c r="A11" s="3" t="s">
        <v>292</v>
      </c>
      <c r="B11" s="3" t="s">
        <v>293</v>
      </c>
      <c r="C11" s="5">
        <v>15191850585</v>
      </c>
      <c r="D11" s="3" t="s">
        <v>294</v>
      </c>
    </row>
    <row r="12" spans="1:5" x14ac:dyDescent="0.15">
      <c r="A12" s="3" t="s">
        <v>295</v>
      </c>
      <c r="B12" s="3" t="s">
        <v>293</v>
      </c>
      <c r="C12" s="5">
        <v>18918325595</v>
      </c>
      <c r="D12" s="3" t="s">
        <v>296</v>
      </c>
      <c r="E12" s="7"/>
    </row>
    <row r="13" spans="1:5" x14ac:dyDescent="0.15">
      <c r="A13" s="3" t="s">
        <v>297</v>
      </c>
      <c r="B13" s="3" t="s">
        <v>293</v>
      </c>
      <c r="C13" s="5">
        <v>18500522566</v>
      </c>
      <c r="D13" s="3" t="s">
        <v>298</v>
      </c>
    </row>
    <row r="14" spans="1:5" x14ac:dyDescent="0.15">
      <c r="A14" s="3" t="s">
        <v>299</v>
      </c>
      <c r="B14" s="3" t="s">
        <v>293</v>
      </c>
      <c r="C14" s="5">
        <v>18616850658</v>
      </c>
      <c r="D14" s="3" t="s">
        <v>300</v>
      </c>
    </row>
    <row r="15" spans="1:5" x14ac:dyDescent="0.15">
      <c r="A15" s="3" t="s">
        <v>301</v>
      </c>
      <c r="B15" s="3" t="s">
        <v>293</v>
      </c>
      <c r="C15" s="5">
        <v>18988758326</v>
      </c>
      <c r="D15" s="3" t="s">
        <v>302</v>
      </c>
    </row>
    <row r="16" spans="1:5" x14ac:dyDescent="0.15">
      <c r="A16" s="3" t="s">
        <v>303</v>
      </c>
      <c r="B16" s="3" t="s">
        <v>304</v>
      </c>
      <c r="C16" s="5">
        <v>13801373694</v>
      </c>
      <c r="D16" s="3" t="s">
        <v>305</v>
      </c>
    </row>
    <row r="17" spans="1:4" x14ac:dyDescent="0.15">
      <c r="A17" s="3" t="s">
        <v>306</v>
      </c>
      <c r="B17" s="3" t="s">
        <v>304</v>
      </c>
      <c r="C17" s="5">
        <v>13910533604</v>
      </c>
      <c r="D17" s="3" t="s">
        <v>307</v>
      </c>
    </row>
    <row r="18" spans="1:4" x14ac:dyDescent="0.15">
      <c r="A18" s="3" t="s">
        <v>308</v>
      </c>
      <c r="B18" s="3" t="s">
        <v>304</v>
      </c>
      <c r="C18" s="5">
        <v>13801098392</v>
      </c>
      <c r="D18" s="3" t="s">
        <v>309</v>
      </c>
    </row>
    <row r="19" spans="1:4" x14ac:dyDescent="0.15">
      <c r="A19" s="3" t="s">
        <v>310</v>
      </c>
      <c r="B19" s="3" t="s">
        <v>304</v>
      </c>
      <c r="C19" s="5">
        <v>18612773262</v>
      </c>
      <c r="D19" s="3" t="s">
        <v>311</v>
      </c>
    </row>
    <row r="20" spans="1:4" x14ac:dyDescent="0.15">
      <c r="A20" s="3" t="s">
        <v>312</v>
      </c>
      <c r="B20" s="3" t="s">
        <v>304</v>
      </c>
      <c r="C20" s="5">
        <v>13910552512</v>
      </c>
      <c r="D20" s="3" t="s">
        <v>313</v>
      </c>
    </row>
    <row r="21" spans="1:4" x14ac:dyDescent="0.15">
      <c r="A21" s="3" t="s">
        <v>13</v>
      </c>
      <c r="B21" s="3" t="s">
        <v>314</v>
      </c>
      <c r="C21" s="5">
        <v>13426150224</v>
      </c>
      <c r="D21" s="3" t="s">
        <v>315</v>
      </c>
    </row>
    <row r="22" spans="1:4" x14ac:dyDescent="0.15">
      <c r="A22" s="3" t="s">
        <v>316</v>
      </c>
      <c r="B22" s="3" t="s">
        <v>317</v>
      </c>
      <c r="C22" s="5">
        <v>18061848868</v>
      </c>
      <c r="D22" s="3" t="s">
        <v>318</v>
      </c>
    </row>
    <row r="23" spans="1:4" x14ac:dyDescent="0.15">
      <c r="A23" s="3" t="s">
        <v>319</v>
      </c>
      <c r="B23" s="3" t="s">
        <v>317</v>
      </c>
      <c r="C23" s="5">
        <v>13813860828</v>
      </c>
      <c r="D23" s="3" t="s">
        <v>320</v>
      </c>
    </row>
    <row r="24" spans="1:4" x14ac:dyDescent="0.15">
      <c r="A24" s="3" t="s">
        <v>321</v>
      </c>
      <c r="B24" s="3" t="s">
        <v>317</v>
      </c>
      <c r="C24" s="5">
        <v>18652003056</v>
      </c>
      <c r="D24" s="3" t="s">
        <v>322</v>
      </c>
    </row>
    <row r="25" spans="1:4" x14ac:dyDescent="0.15">
      <c r="A25" s="3" t="s">
        <v>323</v>
      </c>
      <c r="B25" s="3" t="s">
        <v>317</v>
      </c>
      <c r="C25" s="5">
        <v>13910211357</v>
      </c>
      <c r="D25" s="3" t="s">
        <v>324</v>
      </c>
    </row>
    <row r="26" spans="1:4" x14ac:dyDescent="0.15">
      <c r="A26" s="3" t="s">
        <v>325</v>
      </c>
      <c r="B26" s="3" t="s">
        <v>317</v>
      </c>
      <c r="C26" s="5">
        <v>18651685063</v>
      </c>
      <c r="D26" s="3" t="s">
        <v>326</v>
      </c>
    </row>
    <row r="27" spans="1:4" x14ac:dyDescent="0.15">
      <c r="A27" s="3" t="s">
        <v>327</v>
      </c>
      <c r="B27" s="3" t="s">
        <v>317</v>
      </c>
      <c r="C27" s="5">
        <v>13913009098</v>
      </c>
      <c r="D27" s="3" t="s">
        <v>328</v>
      </c>
    </row>
    <row r="28" spans="1:4" x14ac:dyDescent="0.15">
      <c r="A28" s="3" t="s">
        <v>329</v>
      </c>
      <c r="B28" s="3" t="s">
        <v>317</v>
      </c>
      <c r="C28" s="5">
        <v>15195995119</v>
      </c>
      <c r="D28" s="3" t="s">
        <v>330</v>
      </c>
    </row>
    <row r="29" spans="1:4" x14ac:dyDescent="0.15">
      <c r="C29" s="8"/>
    </row>
    <row r="30" spans="1:4" x14ac:dyDescent="0.15">
      <c r="C30" s="8"/>
    </row>
    <row r="31" spans="1:4" x14ac:dyDescent="0.15">
      <c r="C31" s="8"/>
    </row>
    <row r="32" spans="1:4" x14ac:dyDescent="0.15">
      <c r="C32" s="8"/>
    </row>
    <row r="33" spans="3:3" x14ac:dyDescent="0.15">
      <c r="C33" s="8"/>
    </row>
    <row r="34" spans="3:3" x14ac:dyDescent="0.15">
      <c r="C34" s="8"/>
    </row>
    <row r="35" spans="3:3" x14ac:dyDescent="0.15">
      <c r="C35" s="8"/>
    </row>
    <row r="36" spans="3:3" x14ac:dyDescent="0.15">
      <c r="C36" s="8"/>
    </row>
    <row r="37" spans="3:3" x14ac:dyDescent="0.15">
      <c r="C37" s="8"/>
    </row>
    <row r="38" spans="3:3" x14ac:dyDescent="0.15">
      <c r="C38" s="8"/>
    </row>
    <row r="39" spans="3:3" x14ac:dyDescent="0.15">
      <c r="C39" s="8"/>
    </row>
    <row r="40" spans="3:3" x14ac:dyDescent="0.15">
      <c r="C40" s="8"/>
    </row>
    <row r="41" spans="3:3" x14ac:dyDescent="0.15">
      <c r="C41" s="8"/>
    </row>
    <row r="42" spans="3:3" x14ac:dyDescent="0.15">
      <c r="C42" s="8"/>
    </row>
    <row r="43" spans="3:3" x14ac:dyDescent="0.15">
      <c r="C43" s="8"/>
    </row>
    <row r="44" spans="3:3" x14ac:dyDescent="0.15">
      <c r="C44" s="8"/>
    </row>
    <row r="45" spans="3:3" x14ac:dyDescent="0.15">
      <c r="C45" s="8"/>
    </row>
    <row r="46" spans="3:3" x14ac:dyDescent="0.15">
      <c r="C46" s="8"/>
    </row>
    <row r="47" spans="3:3" x14ac:dyDescent="0.15">
      <c r="C47" s="8"/>
    </row>
    <row r="48" spans="3:3" x14ac:dyDescent="0.15">
      <c r="C48" s="8"/>
    </row>
    <row r="49" spans="3:3" x14ac:dyDescent="0.15">
      <c r="C49" s="8"/>
    </row>
    <row r="50" spans="3:3" x14ac:dyDescent="0.15">
      <c r="C50" s="8"/>
    </row>
    <row r="51" spans="3:3" x14ac:dyDescent="0.15">
      <c r="C51" s="8"/>
    </row>
    <row r="52" spans="3:3" x14ac:dyDescent="0.15">
      <c r="C52" s="8"/>
    </row>
    <row r="53" spans="3:3" x14ac:dyDescent="0.15">
      <c r="C53" s="8"/>
    </row>
    <row r="54" spans="3:3" x14ac:dyDescent="0.15">
      <c r="C54" s="8"/>
    </row>
    <row r="55" spans="3:3" x14ac:dyDescent="0.15">
      <c r="C55" s="8"/>
    </row>
    <row r="56" spans="3:3" x14ac:dyDescent="0.15">
      <c r="C56" s="8"/>
    </row>
    <row r="57" spans="3:3" x14ac:dyDescent="0.15">
      <c r="C57" s="8"/>
    </row>
    <row r="58" spans="3:3" x14ac:dyDescent="0.15">
      <c r="C58" s="8"/>
    </row>
    <row r="59" spans="3:3" x14ac:dyDescent="0.15">
      <c r="C59" s="8"/>
    </row>
    <row r="60" spans="3:3" x14ac:dyDescent="0.15">
      <c r="C60" s="8"/>
    </row>
  </sheetData>
  <sortState xmlns:xlrd2="http://schemas.microsoft.com/office/spreadsheetml/2017/richdata2" ref="A3:D28">
    <sortCondition ref="B3:B28"/>
    <sortCondition ref="A3:A28"/>
  </sortState>
  <mergeCells count="1">
    <mergeCell ref="A1:D1"/>
  </mergeCells>
  <phoneticPr fontId="18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修订历史</vt:lpstr>
      <vt:lpstr>应答统计</vt:lpstr>
      <vt:lpstr>Index</vt:lpstr>
      <vt:lpstr>AA</vt:lpstr>
      <vt:lpstr>AB</vt:lpstr>
      <vt:lpstr>AC</vt:lpstr>
      <vt:lpstr>AD</vt:lpstr>
      <vt:lpstr>AE</vt:lpstr>
      <vt:lpstr>AF</vt:lpstr>
      <vt:lpstr>附录1</vt:lpstr>
      <vt:lpstr>附录2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Chenjing (Maggie)</dc:creator>
  <cp:lastModifiedBy>Zhang Shuzhong</cp:lastModifiedBy>
  <cp:lastPrinted>2019-12-23T07:57:00Z</cp:lastPrinted>
  <dcterms:created xsi:type="dcterms:W3CDTF">1996-12-17T01:32:00Z</dcterms:created>
  <dcterms:modified xsi:type="dcterms:W3CDTF">2023-05-17T03:25:02Z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(3)pqBoWxQbjvVFeQLI3fuYIzp3wkKI7iQ84I5CUjBfXogkkrmbUdoxaUtnRpWjT76erPlJUjiT_x000d_
AvW/KvldS5/4McwwCvSTtMXFLpUlnJq73nIWz9FOHkRlpBmergO3x/YM1q5CJRsQI9WMO9Bc_x000d_
JJwIbI39757ucUVlH+4KHGSWtxxpQOEtW0K4E3BqGT42JtCpn0R6dW3BPsYqN8n/qJ4of4xH_x000d_
Q74wHw7KXWiMMWD7x/</vt:lpwstr>
  </property>
  <property fmtid="{D5CDD505-2E9C-101B-9397-08002B2CF9AE}" pid="3" name="_2015_ms_pID_7253431">
    <vt:lpwstr>tEQ0ZGniz5rpAeDyjrEkmMbKmf+GgbwNuP05E1ffuyFuuzR7UWDV1Z_x000d_
queUFAjVZSDQXbt2RmHc2F2yfI+YjdeeVj/5l0A8tccpIvkNaUATxy57NoJpu5887c06iF/5_x000d_
dgVxBh03QY8Mbc8h1Ll9E7358ISEg0PqsKqjOyh1B0QUX8WbQ4c+JYj/bKX6FKDVRY72BasZ_x000d_
4zeqDmyuxBZFNc1K+sejZDlVPYXqCLwxguvD</vt:lpwstr>
  </property>
  <property fmtid="{D5CDD505-2E9C-101B-9397-08002B2CF9AE}" pid="4" name="_2015_ms_pID_7253432">
    <vt:lpwstr>DuuGQ/WeI5rQ5Mw8LQNol3Y=</vt:lpwstr>
  </property>
  <property fmtid="{D5CDD505-2E9C-101B-9397-08002B2CF9AE}" pid="5" name="_readonly">
    <vt:lpwstr/>
  </property>
  <property fmtid="{D5CDD505-2E9C-101B-9397-08002B2CF9AE}" pid="6" name="_change">
    <vt:lpwstr/>
  </property>
  <property fmtid="{D5CDD505-2E9C-101B-9397-08002B2CF9AE}" pid="7" name="_full-control">
    <vt:lpwstr/>
  </property>
  <property fmtid="{D5CDD505-2E9C-101B-9397-08002B2CF9AE}" pid="8" name="sflag">
    <vt:lpwstr>1542676690</vt:lpwstr>
  </property>
  <property fmtid="{D5CDD505-2E9C-101B-9397-08002B2CF9AE}" pid="9" name="KSOProductBuildVer">
    <vt:lpwstr>2052-11.1.0.12358</vt:lpwstr>
  </property>
  <property fmtid="{D5CDD505-2E9C-101B-9397-08002B2CF9AE}" pid="10" name="ICV">
    <vt:lpwstr>15ACD2444DDE47F5945668947822A585</vt:lpwstr>
  </property>
</Properties>
</file>