
<file path=[Content_Types].xml><?xml version="1.0" encoding="utf-8"?>
<Types xmlns="http://schemas.openxmlformats.org/package/2006/content-types">
  <Default Extension="vml" ContentType="application/vnd.openxmlformats-officedocument.vmlDrawi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530" windowHeight="7270" tabRatio="863" activeTab="1"/>
  </bookViews>
  <sheets>
    <sheet name="修订历史" sheetId="1" r:id="rId1"/>
    <sheet name="应答统计" sheetId="27" r:id="rId2"/>
    <sheet name="Index" sheetId="2" r:id="rId3"/>
    <sheet name="HA" sheetId="3" r:id="rId4"/>
    <sheet name="HB" sheetId="13" r:id="rId5"/>
    <sheet name="HC" sheetId="14" r:id="rId6"/>
    <sheet name="HD" sheetId="15" r:id="rId7"/>
    <sheet name="HE" sheetId="19" r:id="rId8"/>
    <sheet name="HF" sheetId="16" r:id="rId9"/>
    <sheet name="HG" sheetId="21" r:id="rId10"/>
    <sheet name="HH" sheetId="22" r:id="rId11"/>
    <sheet name="HI" sheetId="23" r:id="rId12"/>
    <sheet name="HJ" sheetId="24" r:id="rId13"/>
    <sheet name="HK" sheetId="25" r:id="rId14"/>
    <sheet name="HL" sheetId="26" r:id="rId15"/>
    <sheet name="附录" sheetId="20" r:id="rId16"/>
  </sheets>
  <definedNames>
    <definedName name="_xlnm._FilterDatabase" localSheetId="6" hidden="1">HD!$A$1:$N$21</definedName>
    <definedName name="_xlnm._FilterDatabase" localSheetId="11" hidden="1">HI!$A$1:$N$26</definedName>
    <definedName name="_xlnm._FilterDatabase" localSheetId="12" hidden="1">HJ!$A$1:$N$1</definedName>
  </definedNames>
  <calcPr calcId="144525"/>
</workbook>
</file>

<file path=xl/sharedStrings.xml><?xml version="1.0" encoding="utf-8"?>
<sst xmlns="http://schemas.openxmlformats.org/spreadsheetml/2006/main" count="1888" uniqueCount="772">
  <si>
    <t>版本</t>
  </si>
  <si>
    <t>日期</t>
  </si>
  <si>
    <t>修订内容</t>
  </si>
  <si>
    <t>修订人</t>
  </si>
  <si>
    <t>V0.1.0</t>
  </si>
  <si>
    <t>创建5G北向接口定义第一稿</t>
  </si>
  <si>
    <t>李健、胡亚希</t>
  </si>
  <si>
    <t>V0.2.0</t>
  </si>
  <si>
    <t>1）增加N4接口PFCP Association 测量。
2）一个APN(DNN)由哪个切片承载应该是固定的，基于这个考虑，分DNN的统计不需要再分切片，这样可以避免二维统计；
3）删除分DNN的 PFCP Association测量。从需求角度出发，希望能给企业用户提供分DNN的流量，吞吐率之类的测量；
4）PFCP Association Setup Request 区分CP(SMF)发起还是UP(UPF)发起；
5）暂时删除PFCP session数相关测量（原HD），使PM与NRM中的容量指标保持一致；
6) 对于出局Packet数和字节数，英文名称中的Out改为Og （outgoing），对应于入局Inc (incoming)；
7) 删除NRM里的以太网端口对象，删除PM中的以太网端口流量统计。
8)删除PFCP Association测量</t>
  </si>
  <si>
    <t>V0.3.0</t>
  </si>
  <si>
    <t>1. 补充Index页统计公式
2. 缺少附录，用于登记参与评审人员名单</t>
  </si>
  <si>
    <t>V0.4.0</t>
  </si>
  <si>
    <t>1. HF增加ME.MeanMeLoad的取值说明。</t>
  </si>
  <si>
    <t>V1.0.0</t>
  </si>
  <si>
    <t>HC:将N3接口分DNN的统计改为分切片的统计
HD：将N3接口分DNN的统计改为分切片的统计</t>
  </si>
  <si>
    <t>李健、胡亚希、李端</t>
  </si>
  <si>
    <t>V1.1.0</t>
  </si>
  <si>
    <t>无内容更新，版本随NRM同步升级。</t>
  </si>
  <si>
    <t>李健</t>
  </si>
  <si>
    <t>V1.1.1</t>
  </si>
  <si>
    <t>1、HA增加分Dnn的统计
2、HA统计增加统计原则说明</t>
  </si>
  <si>
    <t>刘振旺</t>
  </si>
  <si>
    <t>V1.1.2</t>
  </si>
  <si>
    <t>1. HF页，“系统平均负荷”，“单位”统一取消“%”为“-”。</t>
  </si>
  <si>
    <t>1.新增HG页，新增时延相关6个指标：
UPF.MeanRtDelay._Ns
UPF.MeanUlDelay._Ns
UPF.MeanDlDelay._Ns
UPF.MaxRtDelay._Ns
UPF.MaxUlDelay._Ns
UPF.MaxDlDelay._Ns；</t>
  </si>
  <si>
    <t>HE增加N6口IPv6包的统计</t>
  </si>
  <si>
    <t>V1.2.0</t>
  </si>
  <si>
    <t>1.新增HH页，新增5GLan相关6个指标。
2.Index页中，更新相关备注说明和统计公式。</t>
  </si>
  <si>
    <t>张渊、洪晓、梁旭驰</t>
  </si>
  <si>
    <t>1.新增HI页、HJ页、HK页和HL页，新增UPF+场景下，UPF+内置应急AMF、SMF和UDM相关指标。
2.Index页中，更新相关备注说明和统计公式。</t>
  </si>
  <si>
    <t>1.HD页，N9接口重要程度从B改成CB。
2.HK页，增加UPF+场景下，UPF+内置应急UDM用户数据同步的统计指标。
3.Index页中，更新相关备注说明。</t>
  </si>
  <si>
    <t>2022年2月份，新增指标比较多，第2段版本号增加，修订为：V1.2.0</t>
  </si>
  <si>
    <t>1.HI页，新增初始注册请求次数的相关统计，包括失败原因，line7~line26
2.HK页，修订UDR.SynSub、UDR.SynSubSucc触发点的描述</t>
  </si>
  <si>
    <t>V1.2.1</t>
  </si>
  <si>
    <t>HI内置AMF性能测量，对于初始注册失败分原因值统计补充“其他场景”说明</t>
  </si>
  <si>
    <t>HI页line23~26，需要补充：采集方式、数据类型、单位、时间粒度、上报周期、测试要求</t>
  </si>
  <si>
    <r>
      <rPr>
        <b/>
        <sz val="14"/>
        <rFont val="黑体"/>
        <charset val="134"/>
      </rPr>
      <t>UPF-PM(V1.2.</t>
    </r>
    <r>
      <rPr>
        <b/>
        <sz val="14"/>
        <rFont val="黑体"/>
        <charset val="134"/>
      </rPr>
      <t>1</t>
    </r>
    <r>
      <rPr>
        <b/>
        <sz val="14"/>
        <rFont val="黑体"/>
        <charset val="134"/>
      </rPr>
      <t>)应答情况汇总表</t>
    </r>
  </si>
  <si>
    <t>设备厂家名称</t>
  </si>
  <si>
    <t>XX公司</t>
  </si>
  <si>
    <t>应答日期(T)</t>
  </si>
  <si>
    <t>XXXX年XX月XX日</t>
  </si>
  <si>
    <t>本应答文档适用的设备版本（及补丁）</t>
  </si>
  <si>
    <t>VersionXX(patchXX)</t>
  </si>
  <si>
    <t>对OMC的版本（及补丁）要求</t>
  </si>
  <si>
    <t>OMC版本需升级到VXXXX (或/并 加载补丁YYYY）</t>
  </si>
  <si>
    <t>内容</t>
  </si>
  <si>
    <t>规范定义数量</t>
  </si>
  <si>
    <t>不适用数量</t>
  </si>
  <si>
    <t>当前支持数量</t>
  </si>
  <si>
    <t>当前+1Q支持数量</t>
  </si>
  <si>
    <t>当前+2Q支持数量</t>
  </si>
  <si>
    <t>当前+3Q支持数量</t>
  </si>
  <si>
    <t>当前+4Q支持数量</t>
  </si>
  <si>
    <t>当前支持率</t>
  </si>
  <si>
    <t>综合支持率</t>
  </si>
  <si>
    <t>最终支持率</t>
  </si>
  <si>
    <t>网络资源模型IOC属性</t>
  </si>
  <si>
    <t>A类</t>
  </si>
  <si>
    <t>NA</t>
  </si>
  <si>
    <t>B类</t>
  </si>
  <si>
    <t>C类</t>
  </si>
  <si>
    <t>CA类</t>
  </si>
  <si>
    <t>CB类</t>
  </si>
  <si>
    <t>CC类</t>
  </si>
  <si>
    <t>应答说明：</t>
  </si>
  <si>
    <t>一、本页须填写蓝色字体部分，即公司名、应答日期、本应答适用的版本（及补丁）名、对OMC的版本（及补丁）要求。AA开始的各页仅须应答“支持时间”一列。其中，
  “T”：指当前(T)已经支持，所谓当前即应答日期。
  “T+1Q”：指当前(T)不支持，但（当前时间+91天）之前可以支持。
  “T+2Q”：指当前(T)不支持，但（当前时间+182天）之前可以支持
  “T+3Q”：指当前(T)不支持，但（当前时间+273天）之前可以支持
  “T+4Q”：指当前(T)不支持，但（当前时间+364天）之前可以支持
  “NS”: 若计划支持时间晚于T+4Q，或没有支持计划，必须应答“NS”
  “NA”：对应于CA、CB、CC类条件属性,条件成立时答上述支持时间，条件不成立时答“NA”，指示不适用。</t>
  </si>
  <si>
    <t>二、“Index”页以及“应答统计”页的统计结果均为公式自动生成，请勿直接改动。</t>
  </si>
  <si>
    <t>三、NRM中的对象属性是否支持的应答，以北向接口的NRM文件为准。当且仅当同时满足以下3项要求时才可以应答为具体的支持时间(T/T+xQ):
  1、NRM文件遵循《移动通信网网络管理技术规范 OMC北向接口 统一网络资源模型文件格式》的要求；
  2、对象的属性名、数据类型与相应网元的北向接口信息模型规范的约定完全一致；
  3、可以从NRM文件中取到属性值。</t>
  </si>
  <si>
    <t>四、注意将文件名中的“Company”、“Version”改为你公司名称以及应答适用的网元版本。</t>
  </si>
  <si>
    <t>五、若应答文档需要打印，请打印“Index”和“应答统计”页，并打印当前不支持的统计项的相关页，请勿打印全部规范，请勿打印“修订历史”和“附录”页。</t>
  </si>
  <si>
    <t>本应答模板的更新日期：2022-09-23</t>
  </si>
  <si>
    <t>索引</t>
  </si>
  <si>
    <t>性能参数表名</t>
  </si>
  <si>
    <t>备注</t>
  </si>
  <si>
    <t>A类测量数</t>
  </si>
  <si>
    <t>B类测量数</t>
  </si>
  <si>
    <t>C类测量数</t>
  </si>
  <si>
    <t>CA类测量数</t>
  </si>
  <si>
    <t>CB类测量数</t>
  </si>
  <si>
    <t>CC类测量数</t>
  </si>
  <si>
    <t>小计</t>
  </si>
  <si>
    <t>A类测试数</t>
  </si>
  <si>
    <t>B类测试数</t>
  </si>
  <si>
    <t>CA类测试数</t>
  </si>
  <si>
    <t>CB类测试数</t>
  </si>
  <si>
    <t>测试数</t>
  </si>
  <si>
    <t>适用范围</t>
  </si>
  <si>
    <t>CA类
不适用数</t>
  </si>
  <si>
    <t>CB类
不适用数</t>
  </si>
  <si>
    <t>CC类
不适用数</t>
  </si>
  <si>
    <t>当前A类
支持数</t>
  </si>
  <si>
    <t>当前B类
支持数</t>
  </si>
  <si>
    <t>当前C类
支持数</t>
  </si>
  <si>
    <t>当前CA类
支持数</t>
  </si>
  <si>
    <t>当前CB类
支持数</t>
  </si>
  <si>
    <t>当前CC类
支持数</t>
  </si>
  <si>
    <t>(当前+1Q)
A类支持数</t>
  </si>
  <si>
    <t>(当前+1Q)
B类支持数</t>
  </si>
  <si>
    <t>(当前+1Q)
C类支持数</t>
  </si>
  <si>
    <t>(当前+1Q)
CA类支持数</t>
  </si>
  <si>
    <t>(当前+1Q)
CB类支持数</t>
  </si>
  <si>
    <t>(当前+1Q)
CC类支持数</t>
  </si>
  <si>
    <t>(当前+2Q)
A类支持数</t>
  </si>
  <si>
    <t>(当前+2Q)
B类支持数</t>
  </si>
  <si>
    <t>(当前+2Q)
C类支持数</t>
  </si>
  <si>
    <t>(当前+2Q)
CA类支持数</t>
  </si>
  <si>
    <t>(当前+2Q)
CB类支持数</t>
  </si>
  <si>
    <t>(当前+2Q)
CC类支持数</t>
  </si>
  <si>
    <t>(当前+3Q)
A类支持数</t>
  </si>
  <si>
    <t>(当前+3Q)
B类支持数</t>
  </si>
  <si>
    <t>(当前+3Q)
C类支持数</t>
  </si>
  <si>
    <t>(当前+3Q)
CA类支持数</t>
  </si>
  <si>
    <t>(当前+3Q)
CB类支持数</t>
  </si>
  <si>
    <t>(当前+3Q)
CC类支持数</t>
  </si>
  <si>
    <t>(当前+4Q)
A类支持数</t>
  </si>
  <si>
    <t>(当前+4Q)
B类支持数</t>
  </si>
  <si>
    <t>(当前+4Q)
C类支持数</t>
  </si>
  <si>
    <t>(当前+4Q)
CA类支持数</t>
  </si>
  <si>
    <t>(当前+4Q)
CB类支持数</t>
  </si>
  <si>
    <t>(当前+4Q)
CC类支持数</t>
  </si>
  <si>
    <t>HA</t>
  </si>
  <si>
    <t>PFCP会话管理性能测量</t>
  </si>
  <si>
    <t>PNF/VNF</t>
  </si>
  <si>
    <t>HB</t>
  </si>
  <si>
    <t>Qos Flow数测量</t>
  </si>
  <si>
    <t>HC</t>
  </si>
  <si>
    <t>N3(UPF-RAN)接口流量性能测量</t>
  </si>
  <si>
    <t>HD</t>
  </si>
  <si>
    <t>N9(UPF-UPF)接口流量性能测量</t>
  </si>
  <si>
    <t>HE</t>
  </si>
  <si>
    <t>N6(UPF-DN)接口流量性能测量</t>
  </si>
  <si>
    <t>HF</t>
  </si>
  <si>
    <t>网元物理性能测量</t>
  </si>
  <si>
    <t>HG</t>
  </si>
  <si>
    <t>时延测量</t>
  </si>
  <si>
    <t>HH</t>
  </si>
  <si>
    <t>5GLAN性能测量</t>
  </si>
  <si>
    <t>支持5GLAN时涉及</t>
  </si>
  <si>
    <t>HI</t>
  </si>
  <si>
    <t>内置AMF性能测量</t>
  </si>
  <si>
    <t>UPF+场景下，支持内置应急AMF时涉及</t>
  </si>
  <si>
    <t>HJ</t>
  </si>
  <si>
    <t>内置SMF性能测量</t>
  </si>
  <si>
    <t>UPF+场景下，支持内置应急SMF时涉及</t>
  </si>
  <si>
    <t>HK</t>
  </si>
  <si>
    <t>内置UDM性能测量</t>
  </si>
  <si>
    <t>UPF+场景下，支持内置应急UDM时涉及</t>
  </si>
  <si>
    <t>HL</t>
  </si>
  <si>
    <t>内置AUSF性能测量</t>
  </si>
  <si>
    <t>UPF+场景下，支持内置应急AUSF时涉及</t>
  </si>
  <si>
    <t>合计</t>
  </si>
  <si>
    <t>测量族</t>
  </si>
  <si>
    <t>测量族说明</t>
  </si>
  <si>
    <t>ME</t>
  </si>
  <si>
    <t>设备资源性能相关性能测量</t>
  </si>
  <si>
    <t>UPF</t>
  </si>
  <si>
    <t>UPF会话管理、流量统计等测量</t>
  </si>
  <si>
    <t>统计编码</t>
  </si>
  <si>
    <t>重要度</t>
  </si>
  <si>
    <t>英文名称</t>
  </si>
  <si>
    <t>中文名称</t>
  </si>
  <si>
    <t>定义</t>
  </si>
  <si>
    <t>触发点</t>
  </si>
  <si>
    <t>采集方式</t>
  </si>
  <si>
    <t>数据类型</t>
  </si>
  <si>
    <t>单位</t>
  </si>
  <si>
    <t>空间粒度</t>
  </si>
  <si>
    <t>时间粒度</t>
  </si>
  <si>
    <t>上报周期</t>
  </si>
  <si>
    <t>测试要求</t>
  </si>
  <si>
    <t>支持时间</t>
  </si>
  <si>
    <t>UPFHA01</t>
  </si>
  <si>
    <t>A</t>
  </si>
  <si>
    <t>UPF.PfcpSessionEstabReq</t>
  </si>
  <si>
    <t>PFCP会话建立请求次数</t>
  </si>
  <si>
    <t>PFCP会话建立请求次数。</t>
  </si>
  <si>
    <t>UPF接收到来自SMF的PFCP Session Establishment Request时统计。
注：统计N4接口上所有的PFCP会话流程</t>
  </si>
  <si>
    <t xml:space="preserve">CC
</t>
  </si>
  <si>
    <t xml:space="preserve">整数
</t>
  </si>
  <si>
    <t xml:space="preserve">个
</t>
  </si>
  <si>
    <t>UpfFunction</t>
  </si>
  <si>
    <t xml:space="preserve">15分钟
</t>
  </si>
  <si>
    <t>是</t>
  </si>
  <si>
    <t>B</t>
  </si>
  <si>
    <t>UPF.PfcpSessionEstabReq._Ns</t>
  </si>
  <si>
    <t>分切片的PFCP会话建立请求次数</t>
  </si>
  <si>
    <t>按照S-NSSAI统计的PFCP会话建立请求次数。</t>
  </si>
  <si>
    <t>否</t>
  </si>
  <si>
    <t>UPF.PfcpSessionEstabReq._Dnn</t>
  </si>
  <si>
    <t>分Dnn的PFCP会话建立请求次数</t>
  </si>
  <si>
    <t>按照Dnn统计的PFCP会话建立请求次数。</t>
  </si>
  <si>
    <t>UPFHA02</t>
  </si>
  <si>
    <t>UPF.PfcpSessionEstabSucc</t>
  </si>
  <si>
    <t>PFCP会话建立成功次数</t>
  </si>
  <si>
    <t>PFCP会话建立成功次数。</t>
  </si>
  <si>
    <t>UPF向SMF返回PFCP Session Establishment Response，其中Cause=1～63（其中2～63备用），代表Request accepted (success)，见3GPP TS 29.244。
注：统计N4接口上所有的PFCP会话流程</t>
  </si>
  <si>
    <t>UPF.PfcpSessionEstabSucc._Ns</t>
  </si>
  <si>
    <t>分切片的PFCP会话建立成功次数</t>
  </si>
  <si>
    <t>按照S-NSSAI统计的PFCP会话建立成功次数。</t>
  </si>
  <si>
    <t>UPF.PfcpSessionEstabSucc._Dnn</t>
  </si>
  <si>
    <t>分Dnn的PFCP会话建立成功次数</t>
  </si>
  <si>
    <t>按照Dnn统计的PFCP会话建立成功次数。</t>
  </si>
  <si>
    <t>UPFHA03</t>
  </si>
  <si>
    <t>UPF.PfcpSessionEstabFail</t>
  </si>
  <si>
    <t>PFCP会话建立失败次数</t>
  </si>
  <si>
    <t>PFCP会话建立被拒绝的次数，并按拒绝原因分类统计。</t>
  </si>
  <si>
    <t>UPF向SMF返回PFCP Session Establishment Response，其中Cause=64～255（78～288备用），指示PFCP会话建立失败，见3GPP TS 29.244。
注：统计N4接口上所有的PFCP会话流程</t>
  </si>
  <si>
    <t>C</t>
  </si>
  <si>
    <t xml:space="preserve">UPF.PfcpSessionEstabFail._Cause  </t>
  </si>
  <si>
    <t>分原因的PFCP会话建立失败次数</t>
  </si>
  <si>
    <t>UPF.PfcpSessionEstabFail._Ns</t>
  </si>
  <si>
    <t>分切片的PFCP会话建立失败次数</t>
  </si>
  <si>
    <t>按照S-NSSAI统计PFCP会话建立被拒绝的次数</t>
  </si>
  <si>
    <t>UPF.PfcpSessionEstabFail._Dnn</t>
  </si>
  <si>
    <t>分Dnn的PFCP会话建立失败次数</t>
  </si>
  <si>
    <t>按照Dnn统计PFCP会话建立被拒绝的次数</t>
  </si>
  <si>
    <t>UPFHA04</t>
  </si>
  <si>
    <t>UPF.PfcpSessionModifyReq</t>
  </si>
  <si>
    <t>PFCP会话修改请求次数</t>
  </si>
  <si>
    <t>PFCP会话修改请求次数。</t>
  </si>
  <si>
    <t>UPF收到来自SMF的PFCP Session Modification Request时统计。
注：统计N4接口上所有的PFCP会话流程</t>
  </si>
  <si>
    <t>UPF.PfcpSessionModifyReq._Ns</t>
  </si>
  <si>
    <t>分切片的PFCP会话修改请求次数</t>
  </si>
  <si>
    <t>按照S-NSSAI统计PFCP会话修改请求次数。</t>
  </si>
  <si>
    <t>UPF.PfcpSessionModifyReq._Dnn</t>
  </si>
  <si>
    <t>分Dnn的PFCP会话修改请求次数</t>
  </si>
  <si>
    <t>按照Dnn统计PFCP会话修改请求次数。</t>
  </si>
  <si>
    <t>UPFHA05</t>
  </si>
  <si>
    <t>UPF.PfcpSessionModifySucc</t>
  </si>
  <si>
    <t>PFCP会话修改成功次数</t>
  </si>
  <si>
    <t>PFCP会话修改成功次数。</t>
  </si>
  <si>
    <t>UPF返回PFCP Session Modification Response，其中Cause=1～63（其中2～63备用），代表Request accepted (success)，见3GPP TS 29.244。
注：统计N4接口上所有的PFCP会话流程</t>
  </si>
  <si>
    <t>UPF.PfcpSessionModifySucc._Ns</t>
  </si>
  <si>
    <t>分切片的PFCP会话修改成功次数</t>
  </si>
  <si>
    <t>按照S-NSSAI统计PFCP会话修改成功次数。</t>
  </si>
  <si>
    <t>UPF.PfcpSessionModifySucc._Dnn</t>
  </si>
  <si>
    <t>分Dnn的PFCP会话修改成功次数</t>
  </si>
  <si>
    <t>按照Dnn统计PFCP会话修改成功次数。</t>
  </si>
  <si>
    <t>UPFHA06</t>
  </si>
  <si>
    <t>UPF.PfcpSessionModifyFail</t>
  </si>
  <si>
    <t>PFCP会话修改失败次数</t>
  </si>
  <si>
    <t>PFCP会话修改拒绝的次数，并按拒绝原因分类统计。</t>
  </si>
  <si>
    <t>UPF返回PFCP Session Modification Response，其中Cause=64～255（78～288备用），指示PFCP会话修改失败，见3GPP TS 29.244。
注：统计N4接口上所有的PFCP会话流程</t>
  </si>
  <si>
    <t xml:space="preserve">UPF.PfcpSessionModifyFail._Cause  </t>
  </si>
  <si>
    <t>分原因的PFCP会话修改失败次数</t>
  </si>
  <si>
    <t>UPF.PfcpSessionModifyFail._Ns</t>
  </si>
  <si>
    <t>分切片的PFCP会话修改失败次数</t>
  </si>
  <si>
    <t>按照S-NSSAI统计PFCP会话修改拒绝的次数。</t>
  </si>
  <si>
    <t>UPF.PfcpSessionModifyFail._Dnn</t>
  </si>
  <si>
    <t>分Dnn的PFCP会话修改失败次数</t>
  </si>
  <si>
    <t>按照Dnn统计PFCP会话修改拒绝的次数。</t>
  </si>
  <si>
    <t>UPFHB01</t>
  </si>
  <si>
    <t>UPF.MeanQosFlows</t>
  </si>
  <si>
    <t>平均QoS流数</t>
  </si>
  <si>
    <t>一个统计周期内UPF中的平均QoS流数。</t>
  </si>
  <si>
    <t>无</t>
  </si>
  <si>
    <t xml:space="preserve">SI
</t>
  </si>
  <si>
    <t>UPF.MeanQosFlows._Ns</t>
  </si>
  <si>
    <t>分切片的平均QoS流数</t>
  </si>
  <si>
    <t>一个统计周期内按照S-NSSAI统计UPF中的平均QoS流数。</t>
  </si>
  <si>
    <t>UPF.MeanQosFlows._Dnn</t>
  </si>
  <si>
    <t>分DNN的平均QoS流数</t>
  </si>
  <si>
    <t>一个统计周期内按照DNN统计UPF中的平均QoS流数。</t>
  </si>
  <si>
    <t>UPF.MaxQosFlows</t>
  </si>
  <si>
    <t>最大QoS流数</t>
  </si>
  <si>
    <t>一个统计周期内UPF中的最大QoS流数。</t>
  </si>
  <si>
    <t>UPF.MaxQosFlows._Ns</t>
  </si>
  <si>
    <t>分切片的最大QoS流数</t>
  </si>
  <si>
    <t>一个统计周期内按照S-NSSAI统计UPF中的最大QoS流数。</t>
  </si>
  <si>
    <t>UPF.MaxQosFlows._Dnn</t>
  </si>
  <si>
    <t>分DNN的最大QoS流数</t>
  </si>
  <si>
    <t>一个统计周期内按照DNN统计UPF中的最大QoS流数。</t>
  </si>
  <si>
    <t>UPFHC01</t>
  </si>
  <si>
    <t>UPF.N3IncPkt</t>
  </si>
  <si>
    <t>N3接口接收GTP包数</t>
  </si>
  <si>
    <t>UPF从N3接口接收的GTP包数。其中EpRpDynN3Upf_Global要求按S-NSSAI分别进行统计。</t>
  </si>
  <si>
    <t>UPF在N3接口接收到GTP包,其中EpRpDynN3Upf_Global要求按S-NSSAI分别进行统计。</t>
  </si>
  <si>
    <t>EpRpDynN3Upf</t>
  </si>
  <si>
    <t>UPF.N3IncPkt._Ns</t>
  </si>
  <si>
    <t>分切片的N3接口接收GTP包数</t>
  </si>
  <si>
    <t>UPFHC02</t>
  </si>
  <si>
    <t>UPF.N3OgPkt</t>
  </si>
  <si>
    <t>N3接口发送GTP包数</t>
  </si>
  <si>
    <t>UPF从N3接口发送出去的GTP包数，其中EpRpDynN3Upf_Global要求按S-NSSAI分别进行统计。</t>
  </si>
  <si>
    <t>UPF从N3接口发送GTP消息包，其中EpRpDynN3Upf_Global要求按S-NSSAI分别进行统计。</t>
  </si>
  <si>
    <t>UPF.N3OgPkt._Ns</t>
  </si>
  <si>
    <t>分切片的N3接口发送GTP包数</t>
  </si>
  <si>
    <t>UPFHC03</t>
  </si>
  <si>
    <t>UPF.N3IncOct</t>
  </si>
  <si>
    <t>N3接口接收GTP包字节数</t>
  </si>
  <si>
    <r>
      <rPr>
        <sz val="10"/>
        <rFont val="宋体"/>
        <charset val="134"/>
        <scheme val="minor"/>
      </rPr>
      <t>UPF从N3接口接收的GTP包字节数（含GTP头），其中EpRpDynN3Upf_Global要求按S-NSSAI</t>
    </r>
    <r>
      <rPr>
        <sz val="10"/>
        <color rgb="FF0000FF"/>
        <rFont val="宋体"/>
        <charset val="134"/>
        <scheme val="minor"/>
      </rPr>
      <t>或UE</t>
    </r>
    <r>
      <rPr>
        <sz val="10"/>
        <rFont val="宋体"/>
        <charset val="134"/>
        <scheme val="minor"/>
      </rPr>
      <t>分别进行统计。</t>
    </r>
  </si>
  <si>
    <t>UPF在N3接口接收到GTP包，计算GTP SDU字节数，其中EpRpDynN3Upf_Global要求按S-NSSAI分别进行统计。</t>
  </si>
  <si>
    <t>DER</t>
  </si>
  <si>
    <t>实数</t>
  </si>
  <si>
    <t>MByte</t>
  </si>
  <si>
    <t>15分钟</t>
  </si>
  <si>
    <t>1MByte=10^6Byte</t>
  </si>
  <si>
    <t>UPF.N3IncOct._Ns</t>
  </si>
  <si>
    <t>分切片的N3接口接收GTP包字节数</t>
  </si>
  <si>
    <t>UPFHC04</t>
  </si>
  <si>
    <t>UPF.N3OgOct</t>
  </si>
  <si>
    <t>N3接口发送GTP包字节数</t>
  </si>
  <si>
    <r>
      <rPr>
        <sz val="10"/>
        <rFont val="宋体"/>
        <charset val="134"/>
        <scheme val="minor"/>
      </rPr>
      <t>UPF从N3接口发送的GTP包字节数（含GTP头），其中EpRpDynN3Upf_Global要求按S-NSSAI</t>
    </r>
    <r>
      <rPr>
        <sz val="10"/>
        <color rgb="FF0000FF"/>
        <rFont val="宋体"/>
        <charset val="134"/>
        <scheme val="minor"/>
      </rPr>
      <t>或UE</t>
    </r>
    <r>
      <rPr>
        <sz val="10"/>
        <rFont val="宋体"/>
        <charset val="134"/>
        <scheme val="minor"/>
      </rPr>
      <t>分别进行统计。</t>
    </r>
  </si>
  <si>
    <t>UPF从N3接口发送GTP包，计算GTP SDU字节数，其中EpRpDynN3Upf_Global要求按S-NSSAI分别进行统计。</t>
  </si>
  <si>
    <t>UPF.N3OgOct._Ns</t>
  </si>
  <si>
    <t>分切片的N3接口发送GTP包字节数</t>
  </si>
  <si>
    <t>Mbyte</t>
  </si>
  <si>
    <t>UPFHC05</t>
  </si>
  <si>
    <t>UPF.N3DiscPkt</t>
  </si>
  <si>
    <t>N3接口接收错误GTP包数</t>
  </si>
  <si>
    <t>N3接口因出错丢弃的GTP包个数，其中EpRpDynN3Upf_Global要求按S-NSSAI分别进行统计。</t>
  </si>
  <si>
    <t>在N3接口接收GTP消息时，因为出错而导致接收消息被丢弃，其中EpRpDynN3Upf_Global要求按S-NSSAI分别进行统计。</t>
  </si>
  <si>
    <t>CC</t>
  </si>
  <si>
    <t>整数</t>
  </si>
  <si>
    <t>个</t>
  </si>
  <si>
    <t>UPF.N3DiscPkt._Ns</t>
  </si>
  <si>
    <t>分切片的N3接口接收错误GTP包数</t>
  </si>
  <si>
    <t>UPFHD01</t>
  </si>
  <si>
    <t>CB</t>
  </si>
  <si>
    <t>UPF.N9aIncPkt</t>
  </si>
  <si>
    <t>N9a接口接收GTP包数</t>
  </si>
  <si>
    <t>UPF从左侧N9a接口接收的GTP包数，其中EpRpDynN9Upf_Global要求按S-NSSAI分别进行统计。</t>
  </si>
  <si>
    <t>UPF在左侧N9a接口接收到GTP包,其中EpRpDynN9Upf_Global要求按S-NSSAI分别进行统计。</t>
  </si>
  <si>
    <t>EpRpDynN9Upf</t>
  </si>
  <si>
    <t>UPF.N9aIncPkt._Ns</t>
  </si>
  <si>
    <t>分切片的N9a接口接收GTP包数</t>
  </si>
  <si>
    <t>UPFHD02</t>
  </si>
  <si>
    <t>UPF.N9aOgPkt</t>
  </si>
  <si>
    <t>N9a接口发送GTP包数</t>
  </si>
  <si>
    <t>UPF从左侧N9a接口发送出去的GTP包数，其中EpRpDynN9Upf_Global要求按S-NSSAI分别进行统计。</t>
  </si>
  <si>
    <t>UPF从左侧N9a接口发送GTP消息包，其中EpRpDynN9Upf_Global要求按S-NSSAI分别进行统计。</t>
  </si>
  <si>
    <t>UPF.N9aOgPkt._Ns</t>
  </si>
  <si>
    <t>分切片的N9a接口发送GTP包数</t>
  </si>
  <si>
    <t>UPFHD03</t>
  </si>
  <si>
    <t>UPF.N9aIncOct</t>
  </si>
  <si>
    <t>N9a接口接收GTP包字节数</t>
  </si>
  <si>
    <t>UPF从左侧N9a接口接收的GTP包字节数，其中EpRpDynN9Upf_Global要求按S-NSSAI分别进行统计。</t>
  </si>
  <si>
    <t>UPF在左侧N9a接口接收到GTP包，计算GTP SDU字节数（含GTP头），其中EpRpDynN9Upf_Global要求按S-NSSAI分别进行统计。</t>
  </si>
  <si>
    <t>UPF.N9aIncOct._Ns</t>
  </si>
  <si>
    <t>分切片的N9a接口接收GTP包字节数</t>
  </si>
  <si>
    <t>UPFHD04</t>
  </si>
  <si>
    <t>UPF.N9aOgOct</t>
  </si>
  <si>
    <t>N9a接口发送GTP包字节数</t>
  </si>
  <si>
    <t>UPF从左侧N9a接口发送的GTP包字节数，其中EpRpDynN9Upf_Global要求按S-NSSAI分别进行统计。</t>
  </si>
  <si>
    <t>UPF从左侧N9a接口发送GTP包，计算GTP SDU字节数（含GTP头），其中EpRpDynN9Upf_Global要求按S-NSSAI分别进行统计。</t>
  </si>
  <si>
    <t>UPF.N9aOgOct._Ns</t>
  </si>
  <si>
    <t>分切片的N9a接口发送GTP包字节数</t>
  </si>
  <si>
    <t>UPFHD05</t>
  </si>
  <si>
    <t>UPF.N9aDiscPkt</t>
  </si>
  <si>
    <t>N9a接口接收错误GTP包数</t>
  </si>
  <si>
    <t>UPF对左侧N9a接口因出错丢弃的GTP包个数，其中EpRpDynN9Upf_Global要求按S-NSSAI分别进行统计。</t>
  </si>
  <si>
    <t>UPF在左侧N9a接口接收GTP消息时，因为出错而导致接收消息被丢弃，其中EpRpDynN9Upf_Global要求按S-NSSAI分别进行统计。</t>
  </si>
  <si>
    <t>UPF.N9aDiscPkt._Ns</t>
  </si>
  <si>
    <t>分切片的N9a接口接收错误GTP包数</t>
  </si>
  <si>
    <t>UPFHD06</t>
  </si>
  <si>
    <t>UPF.N9cIncPkt</t>
  </si>
  <si>
    <t>N9c接口接收GTP包数</t>
  </si>
  <si>
    <t>UPF从右侧N9c接口接收的GTP包数，其中EpRpDynN9Upf_Global要求按S-NSSAI分别进行统计。</t>
  </si>
  <si>
    <t>UPF在右侧N9c接口接收到GTP包,其中EpRpDynN9Upf_Global要求按S-NSSAI分别进行统计。</t>
  </si>
  <si>
    <t>UPF.N9cIncPkt._Ns</t>
  </si>
  <si>
    <t>分切片的N9c接口接收GTP包数</t>
  </si>
  <si>
    <t>UPFHD07</t>
  </si>
  <si>
    <t>UPF.N9cOgPkt</t>
  </si>
  <si>
    <t>N9c接口发送GTP包数</t>
  </si>
  <si>
    <t>UPF从右侧N9c接口发送出去的GTP包数，其中EpRpDynN9Upf_Global要求按S-NSSAI分别进行统计。</t>
  </si>
  <si>
    <t>UPF从右侧N9c接口发送GTP消息包，其中EpRpDynN9Upf_Global要求按S-NSSAI分别进行统计。</t>
  </si>
  <si>
    <t>UPF.N9cOgPkt._Ns</t>
  </si>
  <si>
    <t>分切片的N9c接口发送GTP包数</t>
  </si>
  <si>
    <t>UPFHD08</t>
  </si>
  <si>
    <t>UPF.N9cIncOct</t>
  </si>
  <si>
    <t>N9c接口接收GTP包字节数</t>
  </si>
  <si>
    <t>UPF从右侧N9c接口接收的GTP包字节数，其中EpRpDynN9Upf_Global要求按S-NSSAI分别进行统计。</t>
  </si>
  <si>
    <t>UPF在右侧N9c接口接收到GTP包，计算GTP SDU字节数（含GTP头域长度），其中EpRpDynN9Upf_Global要求按S-NSSAI分别进行统计。</t>
  </si>
  <si>
    <t>UPF.N9cIncOct._Ns</t>
  </si>
  <si>
    <t>分切片的N9c接口接收GTP包字节数</t>
  </si>
  <si>
    <t>UPFHD09</t>
  </si>
  <si>
    <t>UPF.N9cOgOct</t>
  </si>
  <si>
    <t>N9c接口发送GTP包字节数</t>
  </si>
  <si>
    <t>UPF从右侧N9c接口发送的GTP包字节数，其中EpRpDynN9Upf_Global要求按S-NSSAI分别进行统计。</t>
  </si>
  <si>
    <t>UPF从右侧N9c接口发送GTP包，计算GTP SDU字节数（含GTP头域长度），其中EpRpDynN9Upf_Global要求按S-NSSAI分别进行统计。</t>
  </si>
  <si>
    <t>UPF.N9cOgOct._Ns</t>
  </si>
  <si>
    <t>分切片的N9c接口发送GTP包字节数</t>
  </si>
  <si>
    <t>UPFHD10</t>
  </si>
  <si>
    <t>UPF.N9cDiscPkt</t>
  </si>
  <si>
    <t>N9c接口接收错误GTP包数</t>
  </si>
  <si>
    <t>UPF对右侧N9c接口因出错丢弃的GTP包个数，其中EpRpDynN9Upf_Global要求按S-NSSAI分别进行统计。</t>
  </si>
  <si>
    <t>UPF在右侧N9c接口接收GTP消息时，因为出错而导致接收消息被丢弃，其中EpRpDynN9Upf_Global要求按S-NSSAI分别进行统计。</t>
  </si>
  <si>
    <t>UPF.N9cDiscPkt._Ns</t>
  </si>
  <si>
    <t>分切片的N9c接口接收错误GTP包数</t>
  </si>
  <si>
    <t>UPFHE01</t>
  </si>
  <si>
    <t>UPF.N6IncPkt</t>
  </si>
  <si>
    <t>N6接口接收IP包数</t>
  </si>
  <si>
    <t>统计UPF在N6接口接收到的IP包个数，并按DNN分别进行统计；</t>
  </si>
  <si>
    <t>UPF在N6接口接收到的接收IP包个数，并按DNN分别进行统计。</t>
  </si>
  <si>
    <t>UPF.N6IncPkt._Dnn</t>
  </si>
  <si>
    <t>分DNN的N6接口接收IP包数</t>
  </si>
  <si>
    <t>UPF.N6IncPktIpv6</t>
  </si>
  <si>
    <t>N6接口接收IPv6包数</t>
  </si>
  <si>
    <t>统计UPF在N6接口接收到的IPv6包个数，并按DNN分别进行统计；</t>
  </si>
  <si>
    <t>UPF在N6接口接收到的接收IPv6包个数，并按DNN分别进行统计。</t>
  </si>
  <si>
    <t>UPF.N6IncPktIpv6._Dnn</t>
  </si>
  <si>
    <t>分DNN的N6接口接收IPv6包数</t>
  </si>
  <si>
    <t>UPFHE02</t>
  </si>
  <si>
    <t>UPF.N6OgPkt</t>
  </si>
  <si>
    <t>N6接口发送IP包数</t>
  </si>
  <si>
    <t>统计UPF在N6向发送的IP包个数，并按DNN分别进行统计；</t>
  </si>
  <si>
    <t>UPF在N6向发送的发送IP包个数，并按DNN分别进行统计。</t>
  </si>
  <si>
    <t>UPF.N6OgPkt._Dnn</t>
  </si>
  <si>
    <t>分DNN的N6接口发送IP包数</t>
  </si>
  <si>
    <t>UPF.N6OgPktIpv6</t>
  </si>
  <si>
    <t>N6接口发送IPv6包数</t>
  </si>
  <si>
    <t>统计UPF在N6向发送的IPv6包个数，并按DNN分别进行统计；</t>
  </si>
  <si>
    <t>UPF在N6向发送的发送IPv6包个数，并按DNN分别进行统计。</t>
  </si>
  <si>
    <t>UPF.N6OgPktIpv6._Dnn</t>
  </si>
  <si>
    <t>分DNN的N6接口发送IPv6包数</t>
  </si>
  <si>
    <t>UPFHE03</t>
  </si>
  <si>
    <t>UPF.N6IncOct</t>
  </si>
  <si>
    <t>N6接口接收字节数</t>
  </si>
  <si>
    <t>统计UPF在N6接收到的IP包PDU字节数，并按DNN分别进行统计；</t>
  </si>
  <si>
    <t>UPF在N6接收到的接收IP包字节数，包含IP包头；并按DNN分别进行统计。</t>
  </si>
  <si>
    <t xml:space="preserve">实数
</t>
  </si>
  <si>
    <t xml:space="preserve">MByte
</t>
  </si>
  <si>
    <t>UPF.N6IncOct._Dnn</t>
  </si>
  <si>
    <t>分DNN的N6接口接收字节数</t>
  </si>
  <si>
    <t>UPF.N6IncOctIpv6</t>
  </si>
  <si>
    <t>N6接口接收的IPv6字节数</t>
  </si>
  <si>
    <t>统计UPF在N6接收到的IPv6包PDU字节数，并按DNN分别进行统计；</t>
  </si>
  <si>
    <t>UPF在N6接收到的接收IPv6包字节数，包含IPv6包头；并按DNN分别进行统计。</t>
  </si>
  <si>
    <t>UPF.N6IncOctIpv6._Dnn</t>
  </si>
  <si>
    <t>分DNN的N6接口接收的IPv6字节数</t>
  </si>
  <si>
    <t>UPFHE04</t>
  </si>
  <si>
    <t>UPF.N6OgOct</t>
  </si>
  <si>
    <t>N6接口发送字节数</t>
  </si>
  <si>
    <t>统计UPF在N6发送的IP包PDU字节数，并按DNN分别进行统计；</t>
  </si>
  <si>
    <t>UPF在N6发送的发送IP包字节数，包含IP包头；要求按DNN分别进行统计。</t>
  </si>
  <si>
    <t>UPF.N6OgOct._Dnn</t>
  </si>
  <si>
    <t>分DNN的N6接口发送字节数</t>
  </si>
  <si>
    <t>UPF.N6OgOctIpv6</t>
  </si>
  <si>
    <t>N6接口发送的IPv6字节数</t>
  </si>
  <si>
    <t>统计UPF在N6发送的IPv6包PDU字节数，并按DNN分别进行统计；</t>
  </si>
  <si>
    <t>UPF在N6发送的发送IPv6包字节数，包含IPv6包头；要求按DNN分别进行统计。</t>
  </si>
  <si>
    <t>UPF.N6OgOctIpv6._Dnn</t>
  </si>
  <si>
    <t>分DNN的N6接口发送的IPv6字节数</t>
  </si>
  <si>
    <t>UPFHE05</t>
  </si>
  <si>
    <t>UPF.N6DiscPkt</t>
  </si>
  <si>
    <t>N6接口出错丢弃的IP包数</t>
  </si>
  <si>
    <t>统计N6口出错丢弃的IP包个数，并按DNN分别进行统计；</t>
  </si>
  <si>
    <t>在N6接口接收IP包时，因为出错而导致IP包被丢弃；并按DNN分别进行统计。</t>
  </si>
  <si>
    <t>UPF.N6DiscPkt._Dnn</t>
  </si>
  <si>
    <t>分DNN的N6接口出错丢弃的IP包数</t>
  </si>
  <si>
    <t>UPF.N6DiscPktIpv6</t>
  </si>
  <si>
    <t>N6接口出错丢弃的IPv6包数</t>
  </si>
  <si>
    <t>统计N6口出错丢弃的IPv6包个数，并按DNN分别进行统计；</t>
  </si>
  <si>
    <t>在N6接口接收IPv6包时，因为出错而导致IPv6包被丢弃；并按DNN分别进行统计。</t>
  </si>
  <si>
    <t>UPF.N6DiscPktIpv6._Dnn</t>
  </si>
  <si>
    <t>分DNN的N6接口出错丢弃的IPv6包数</t>
  </si>
  <si>
    <t>UPFHF01</t>
  </si>
  <si>
    <t>ME.MeanMeLoad</t>
  </si>
  <si>
    <t>系统平均负荷</t>
  </si>
  <si>
    <t>对物理网元：指测量周期中，网元的硬件资源负荷的抽样平均值。网元的硬件资源负荷可取对网元影响最大的模块的负荷，或取不同模块的负荷的加权平均值，不同厂商设备的计算方法各不相同。
对虚拟网元：指测量周期中，网元的虚拟机资源负荷的抽样平均值。网元的虚拟机资源负荷可取对网元影响最大的模块的负荷，或取不同模块的负荷的加权平均值，不同厂商设备的计算方法各不相同。</t>
  </si>
  <si>
    <t>对物理网元：在测量周期内，对网元的硬件资源平均负荷进行采样，取上述采样值的算术平均；
对虚拟网元：在测量周期内，对网元的虚拟机资源平均负荷进行采样，取上述采样值的算术平均；</t>
  </si>
  <si>
    <t>SI</t>
  </si>
  <si>
    <t>-</t>
  </si>
  <si>
    <t>ManagedElement</t>
  </si>
  <si>
    <t>以80.25%负荷为例，约定北向接口上报数据应为0.8025，不上报80.25。</t>
  </si>
  <si>
    <t>UPFHG01</t>
  </si>
  <si>
    <t>UPF.MeanRtDelay._Ns</t>
  </si>
  <si>
    <t>分切片的平均往返时延</t>
  </si>
  <si>
    <t>基于切片对一个测量周期内所有归属该切片的采样用户获得的时延取平均后得到的往返时延</t>
  </si>
  <si>
    <t>毫秒</t>
  </si>
  <si>
    <t>UPFHG02</t>
  </si>
  <si>
    <t>UPF.MeanUlDelay._Ns</t>
  </si>
  <si>
    <t>分切片的平均上行时延</t>
  </si>
  <si>
    <t>基于切片对一个测量周期内所有归属该切片的采样用户获得的时延取平均后得到的上行时延</t>
  </si>
  <si>
    <t>UPFHG03</t>
  </si>
  <si>
    <t>UPF.MeanDlDelay._Ns</t>
  </si>
  <si>
    <t>分切片的平均下行时延</t>
  </si>
  <si>
    <t>基于切片对一个测量周期内所有归属该切片的采样用户获得的时延取平均后得到的下行时延</t>
  </si>
  <si>
    <t>UPFHG04</t>
  </si>
  <si>
    <t>UPF.MaxRtDelay._Ns</t>
  </si>
  <si>
    <t>分切片的最大往返时延</t>
  </si>
  <si>
    <t>基于切片对一个测量周期内所有归属该切片的采样用户获得的时延取平均后得到的最大往返时延</t>
  </si>
  <si>
    <t>UPFHG05</t>
  </si>
  <si>
    <t>UPF.MaxUlDelay._Ns</t>
  </si>
  <si>
    <t>分切片的最大上行时延</t>
  </si>
  <si>
    <t>基于切片对一个测量周期内所有归属该切片的采样用户获得的时延取平均后得到的最大上行时延</t>
  </si>
  <si>
    <t>UPFHG06</t>
  </si>
  <si>
    <t>UPF.MaxDlDelay._Ns</t>
  </si>
  <si>
    <t>分切片的最大下行时延</t>
  </si>
  <si>
    <t>基于切片对一个测量周期内所有归属该切片的采样用户获得的时延取平均后得到的最大下行时延</t>
  </si>
  <si>
    <t>UPFHH01</t>
  </si>
  <si>
    <t>CA</t>
  </si>
  <si>
    <t>UPF.5GLanMaxPduSession</t>
  </si>
  <si>
    <t>最大的5G LAN Group会话数</t>
  </si>
  <si>
    <t>一个统计周期内UPF+中的最大5G LAN GROUP会话数目</t>
  </si>
  <si>
    <t>UPF.5GLanMaxPduSession._5GLanGroup</t>
  </si>
  <si>
    <t>指定5G LAN Group的最大的5G LAN Group会话数</t>
  </si>
  <si>
    <t>一个统计周期内UPF+中指定5G LAN Group的最大5G LAN GROUP会话数目</t>
  </si>
  <si>
    <t>UPFHH02</t>
  </si>
  <si>
    <t>UPF.5GLanUeTransPkt</t>
  </si>
  <si>
    <t>5G LAN Group UE互访报文包数</t>
  </si>
  <si>
    <t>一个统计周期内UPF+中的5G LAN GROUP UE转发给其他UE的报文报数</t>
  </si>
  <si>
    <t>UPF.5GLanUeTransPkt._5GLanGroup</t>
  </si>
  <si>
    <t>指定5G LAN Group的UE互访报文包数</t>
  </si>
  <si>
    <t>一个统计周期内UPF+中指定5G LAN Group的UE转发给其他UE的报文报数</t>
  </si>
  <si>
    <t>UPFHH03</t>
  </si>
  <si>
    <t>UPF.5GLanUeTransOct</t>
  </si>
  <si>
    <t>5G LAN Group UE互访报文字节数</t>
  </si>
  <si>
    <t>一个统计周期内UPF+中的5G LAN GROUP UE转发给其他UE的报文字节数</t>
  </si>
  <si>
    <t>UPF.5GLanUeTransOct._5GLanGroup</t>
  </si>
  <si>
    <t>指定5G LAN Group的UE互访报文字节数</t>
  </si>
  <si>
    <t>一个统计周期内UPF+中指定5G LAN Group的UE转发给其他UE的报文字节数</t>
  </si>
  <si>
    <t>UPFHI01</t>
  </si>
  <si>
    <t>AMF.RegSub</t>
  </si>
  <si>
    <t>AMF注册态用户数</t>
  </si>
  <si>
    <t>当前所有注册在AMF上的用户</t>
  </si>
  <si>
    <t>GAUGE</t>
  </si>
  <si>
    <t>AmfFunction</t>
  </si>
  <si>
    <t>AMF.RegSub._Ns</t>
  </si>
  <si>
    <t>分切片的AMF注册用户数</t>
  </si>
  <si>
    <t>AMF支持的允许UE使用的S-NSSAI统计每个网络切片在AMF上的用户数。以AMF下发给UE的allowed S-NSSAI中AMF支持的S-NSSAI的个数为准。</t>
  </si>
  <si>
    <t>UPFHI02</t>
  </si>
  <si>
    <t>AMF.PagAtt</t>
  </si>
  <si>
    <t>寻呼请求次数</t>
  </si>
  <si>
    <t>AMF的寻呼请求次数。</t>
  </si>
  <si>
    <t>AMF发送N2接口寻呼请求消息（PAGING，3GPP TS 38.413），不计二次寻呼请求。
注：对于TAlist中的多个TA/NG-RAN发送寻呼消息，只记为一次寻呼请求。</t>
  </si>
  <si>
    <t xml:space="preserve">次
</t>
  </si>
  <si>
    <t>UPFHI03</t>
  </si>
  <si>
    <t>AMF.FirstPagingSucc</t>
  </si>
  <si>
    <t>寻呼响应次数</t>
  </si>
  <si>
    <t>寻呼成功次数。</t>
  </si>
  <si>
    <t>AMF发送寻呼请求消息后，收到UE发送的响应寻呼请求的Service Request、Registration Request等消息（3GPP TS 24.501）。</t>
  </si>
  <si>
    <t>UPFHI04</t>
  </si>
  <si>
    <t>AMF.GnbNum</t>
  </si>
  <si>
    <t>AMF挂接5G基站数</t>
  </si>
  <si>
    <t>统计周期结束点时刻，挂接在AMF下的5G基站数量</t>
  </si>
  <si>
    <t>UPFHI05</t>
  </si>
  <si>
    <t>AMF.AttInitReg</t>
  </si>
  <si>
    <t>初始注册请求次数</t>
  </si>
  <si>
    <t>初始注册请求次数，并分TA进行统计。</t>
  </si>
  <si>
    <t xml:space="preserve">AMF收到UE发送的注册请求消息（REGISTRATION REQUEST，3GPP TS 24.501），其中“5GS registration type”信元的取值为“initial registration”，不计重发。 </t>
  </si>
  <si>
    <t>UPFHI06</t>
  </si>
  <si>
    <t>AMF.AttInitReg._Ta</t>
  </si>
  <si>
    <t>分跟踪区的初始注册请求次数</t>
  </si>
  <si>
    <t>UPFHI07</t>
  </si>
  <si>
    <t>AMF.SuccInitReg</t>
  </si>
  <si>
    <t>初始注册成功次数</t>
  </si>
  <si>
    <t>初始注册完成次数，并分TA进行统计。</t>
  </si>
  <si>
    <t xml:space="preserve">初始注册流程中，AMF收到UE发送注册完成消息（REGISTRATION COMPLETE，3GPP TS 24.501），不计重发。 
</t>
  </si>
  <si>
    <t>UPFHI08</t>
  </si>
  <si>
    <t>AMF.SuccInitReg._Ta</t>
  </si>
  <si>
    <t>分跟踪区的初始注册成功次数</t>
  </si>
  <si>
    <t>UPFHI09</t>
  </si>
  <si>
    <t>AMF.FailedInitReg</t>
  </si>
  <si>
    <t>初始注册失败次数</t>
  </si>
  <si>
    <t>初始注册失败次数，分原因进行分类统计；
其中，原因值3、5、6、7.User、15.User、27、9.User、11、12、13、62、111.User视为用户原因。</t>
  </si>
  <si>
    <t>初始注册流程中，AMF向UE发送注册拒绝消息（REGISTRATION REJECT，3GPP TS 24.501）。</t>
  </si>
  <si>
    <t>UPFHI10</t>
  </si>
  <si>
    <t>AMF.FailedInitReg._Cause</t>
  </si>
  <si>
    <t>分原因值的初始注册失败次数</t>
  </si>
  <si>
    <t>初始注册流程中，AMF向UE发送注册拒绝消息（REGISTRATION REJECT，3GPP TS 24.501），根据5GMM Cause的不同取值进行统计。</t>
  </si>
  <si>
    <t>UPFHI11</t>
  </si>
  <si>
    <t>AMF.FailedInitReg.3</t>
  </si>
  <si>
    <t>初始注册失败次数_非法用户</t>
  </si>
  <si>
    <t>初始注册流程中，AMF向UE发送注册拒绝消息5GMM Cause=3(Illegal UE)。</t>
  </si>
  <si>
    <t>UPFHI12</t>
  </si>
  <si>
    <t>AMF.FailedInitReg.5</t>
  </si>
  <si>
    <t>初始注册失败次数_PEI不允许</t>
  </si>
  <si>
    <t>初始注册流程中，AMF向UE发送注册拒绝消息5GMM Cause=5(PEI not accepted)。</t>
  </si>
  <si>
    <t>UPFHI13</t>
  </si>
  <si>
    <t>AMF.FailedInitReg.6</t>
  </si>
  <si>
    <t>初始注册失败次数_非法设备</t>
  </si>
  <si>
    <t>初始注册流程中，AMF向UE发送注册拒绝消息5GMM Cause=6(Illegal ME)。</t>
  </si>
  <si>
    <t>UPFHI14</t>
  </si>
  <si>
    <t>AMF.FailedInitReg.7</t>
  </si>
  <si>
    <t>初始注册失败次数_5GS服务不允许</t>
  </si>
  <si>
    <t>初始注册流程中，AMF向UE发送注册拒绝消息5GMM Cause=7(5GS services not allowed)。包括AMF.FailedInitReg.7.User中定义的场景以及以下场景：
(1)AUSF拒绝AMF的鉴权请求，拒绝的HTTP status code为404 Not Found，application error为USER_NOT_FOUND。
(2)UDM拒绝AMF的注册请求，拒绝的HTTP status code为404 Not Found，application error为USER_NOT_FOUND。
(3)其它场景。</t>
  </si>
  <si>
    <t>UPFHI15</t>
  </si>
  <si>
    <t>AMF.FailedInitReg.7.User</t>
  </si>
  <si>
    <t>初始注册失败次数_5GS服务不允许_用户原因</t>
  </si>
  <si>
    <t>初始注册流程中，AMF向UE发送注册拒绝消息5GMM Cause=7(5GS services not allowed),包括以下场景：
(1)AUSF拒绝AMF对UE的鉴权请求，拒绝的HTTP status code为403 Forbidden。说明：还需要协议进行澄清，是否有更详细的application error用于区别不同的场景，比如是仅仅不允许5G接入，还是不允许整个PS业务接入等，AMF据此区分给UE下发的具体原因值。
(2)UDM拒绝AMF对UE的注册请求，拒绝的HTTP status code为403 Forbidden，application error为NO_PS_SUBSCRIPTION。</t>
  </si>
  <si>
    <t>UPFHI16</t>
  </si>
  <si>
    <t>AMF.FailedInitReg.15</t>
  </si>
  <si>
    <t>初始注册失败次数_跟踪区内无合适小区</t>
  </si>
  <si>
    <t>初始注册流程中，AMF向UE发送注册拒绝消息5GMM Cause=15(No Suitable Cells In tracking area)。包括AMF.FailedInitReg.15.User中定义的场景以及以下场景：
(1)AUSF拒绝AMF的鉴权请求，拒绝的HTTP status code为500 Internal Server Error。
(2)UDM拒绝AMF的注册请求，拒绝的HTTP status code为500 Internal Server Error。
(3)其它场景。</t>
  </si>
  <si>
    <t>UPFHI17</t>
  </si>
  <si>
    <t>AMF.FailedInitReg.15.User</t>
  </si>
  <si>
    <t>初始注册失败次数_跟踪区内无合适小区_用户原因</t>
  </si>
  <si>
    <t>初始注册流程中，AMF向UE发送注册拒绝消息5GMM Cause=15(No Suitable Cells In tracking area)。包括以下场景：
(1)AUSF拒绝AMF对UE的鉴权请求，拒绝的HTTP status code为403 Forbidden。说明：还需要协议进行澄清，是否有更详细的application error用于区别不同的场景，比如是仅仅不允许5G接入，还是不允许整个PS业务接入等，AMF据此区分给UE下发的具体原因值。
(2)UDM拒绝AMF对UE的注册请求，拒绝的HTTP status code为403 Forbidden，application error为UNKNOWN_5GS_SUBSCRIPTION，ROAMING_NOT_ALLOWED，ACCESS_NOT_ALLOWED或RAT_NOT ALLOWED。</t>
  </si>
  <si>
    <t>UPFHI18</t>
  </si>
  <si>
    <t>AMF.FailedInitReg.12</t>
  </si>
  <si>
    <t xml:space="preserve">初始注册失败次数_跟踪区不允许       </t>
  </si>
  <si>
    <r>
      <rPr>
        <sz val="10"/>
        <color rgb="FFFF0000"/>
        <rFont val="宋体"/>
        <charset val="134"/>
        <scheme val="minor"/>
      </rPr>
      <t xml:space="preserve">初始注册流程中，AMF向UE发送注册拒绝消息5GMM Cause=12（Tracking area not allowed）。包括以下场景：
(1)用户签约5G业务，但ARD参数设置为NR禁止，AMF发起用户注册时，因RAT-Type=NR，UDM拒绝AMF。HTTP状态码为403 Forbidden，原因值为RAT_NOT_ALLOWED。
</t>
    </r>
    <r>
      <rPr>
        <sz val="10"/>
        <color rgb="FF0000FF"/>
        <rFont val="宋体"/>
        <charset val="134"/>
        <scheme val="minor"/>
      </rPr>
      <t>(2)其他场景</t>
    </r>
  </si>
  <si>
    <t>UPFHI19</t>
  </si>
  <si>
    <t>AMF.FailedInitReg.13</t>
  </si>
  <si>
    <t>初始注册失败次数_漫游跟踪区禁止接入</t>
  </si>
  <si>
    <r>
      <rPr>
        <sz val="10"/>
        <color rgb="FFFF0000"/>
        <rFont val="宋体"/>
        <charset val="134"/>
        <scheme val="minor"/>
      </rPr>
      <t xml:space="preserve">初始注册流程中，AMF向UE发送注册拒绝消息5GMM Cause=13(Roaming not allowed in this tracking area)。包括以下场景：
(1)用户签约5G业务，但ARD参数设置为NR禁止，AMF发起用户注册时，因RAT-Type=NR，UDM拒绝AMF。HTTP状态码为403 Forbidden，原因值为RAT_NOT_ALLOWED。
</t>
    </r>
    <r>
      <rPr>
        <sz val="10"/>
        <color rgb="FF0000FF"/>
        <rFont val="宋体"/>
        <charset val="134"/>
        <scheme val="minor"/>
      </rPr>
      <t>(2)其他场景</t>
    </r>
  </si>
  <si>
    <t>UPFHI20</t>
  </si>
  <si>
    <t>AMF.FailedInitReg.27</t>
  </si>
  <si>
    <t xml:space="preserve">初始注册失败次数_N1模式不允许 </t>
  </si>
  <si>
    <r>
      <rPr>
        <sz val="10"/>
        <color rgb="FFFF0000"/>
        <rFont val="宋体"/>
        <charset val="134"/>
        <scheme val="minor"/>
      </rPr>
      <t xml:space="preserve">初始注册流程中，AMF向UE发送注册拒绝消息5GMM Cause=27(N1 mode not allowed)。包括以下场景：
(1)用户停机，AMF鉴权请求时，AUSF拒绝AMF HTTP状态码为403 Forbidden，原因值为AUTHENTICATION_REJECTED
(2)用户停机，鉴权通过后，AMF切片信息查询时，UDM拒绝AMF HTTP状态码为404 Not Found，原因值为Data_NOT_FOUND
(3)用户停机，鉴权通过后，AMF注册请求时，UDM拒绝AMF" HTTP状态码为403 Forbidden，原因值为UNKNOWN_5GS_SUBSCRIPTION
(4)IWF下，用户停机，鉴权成功后，AMF发起用户切片信息查询，IWF作为MME发起至HSS的ULR（Update-Location-Request）消息，HSS返回ULA消息，携带DIAMETER_ERROR_USER_UNKNOWN(5001)或DIAMETER_ERROR_UNKNOWN_EPS_SUBSCRIPTION (5420)等原因值，IWF收到后拒绝AMF" HTTP状态码为404，原因值为DATA_NOT_FOUND
(5)IWF下，用户停机，鉴权成功后，AMF发起用户注册时，IWF作为MME发起至HSS的ULR（Update-Location-Request）消息，HSS返回ULA消息，携带DIAMETER_ERROR_USER_UNKNOWN(5001)或DIAMETER_ERROR_UNKNOWN_EPS_SUBSCRIPTION (5420)等原因值，IWF收到后拒绝AMF" HTTP状态码为403，原因值为UNKNOWN_5GS_SUBSCRIPTION
(6)IWF下，用户停机，用户已附着在5G网络，HSS下发CLR（Cancel）消息其中Cancellation Type为MME_UPDATE_PROCEDURE至MME，IWF作为MME接收后，作为UDM发起 Nudm_UEContextManagement_DeRegisterationNotification Request消息通知AMF去注册，去注册原因值为5GS to EPS Mobility" 去注册原因值为5GS to EPS Mobility
(7)IWF下，用户停机，鉴权成功后，AMF发起用户切片信息查询，IWF作为MME发起至HSS的ULR（Update-Location-Request）消息，携带ODB支持，则HSS返回ULA消息，携带ODB（bit0 ，All Packet Oriented Services Barred），IWF收到后拒绝AMF" HTTP状态码为404，原因值为DATA_NOT_FOUND
(8)IWF下，用户停机，鉴权成功后，AMF发起用户注册时，IWF作为MME发起至HSS的ULR（Update-Location-Request）消息，携带ODB支持，则HSS返回ULA消息，携带ODB（bit0 ，All Packet Oriented Services Barred），IWF收到后拒绝AMF" HTTP状态码为403，原因值为UNKNOWN_5GS_SUBSCRIPTION
(9)IWF下，用户停机，用户已附着在5G网络，HSS下发ISD（Insert-Subscriber-Data）消息，携带ODB（bit0 ，All Packet Oriented Services Barred），IWF作为MME接收后，作为UDM发起 Nudm_UEContextManagement_DeRegisterationNotification Request消息通知AMF去注册，去注册原因值为为SUBSCRIPTION_WITHDRAWN" 去注册原因值为为SUBSCRIPTION_WITHDRAWN
(10)IWF下，用户停机，鉴权成功后，AMF发起用户切片信息查询，IWF作为MME发起至HSS的ULR（Update-Location-Request）消息，携带ODB不支持，则HSS返回ULA消息，错误码为DIAMETER_ERROR_ROAMING_NOT_ALLOWED，IWF收到后拒绝AMF" HTTP状态码为404，原因值为DATA_NOT_FOUND
(11)IWF下，用户停机，鉴权成功后，AMF发起用户注册时，IWF作为MME发起至HSS的ULR（Update-Location-Request）消息，携带ODB不支持，则HSS返回ULA消息，错误码为DIAMETER_ERROR_ROAMING_NOT_ALLOWED，IWF收到后拒绝AMF" HTTP状态码为403，原因值为UNKNOWN_5GS_SUBSCRIPTION
(12)IWF下，用户停机，用户已附着在5G网络，HSS下发CLR（Cancel）消息其中Cancellation Type为MME MME_UPDATE_PROCEDURE至MME，IWF作为MME接收后，作为UDM发起 Nudm_UEContextManagement_DeRegisterationNotification Request消息通知AMF去注册，去注册原因值为5GS to EPS Mobility" 去注册原因值为5GS to EPS Mobility
</t>
    </r>
    <r>
      <rPr>
        <sz val="10"/>
        <color rgb="FF0000FF"/>
        <rFont val="宋体"/>
        <charset val="134"/>
        <scheme val="minor"/>
      </rPr>
      <t>(13)其他场景</t>
    </r>
  </si>
  <si>
    <t>UPFHI21</t>
  </si>
  <si>
    <t>AMF.FailedInitReg.62</t>
  </si>
  <si>
    <t xml:space="preserve">初始注册失败次数_无可用网络切片     </t>
  </si>
  <si>
    <r>
      <rPr>
        <sz val="10"/>
        <color rgb="FFFF0000"/>
        <rFont val="宋体"/>
        <charset val="134"/>
        <scheme val="minor"/>
      </rPr>
      <t xml:space="preserve">初始注册流程中，AMF向UE发送注册拒绝消息5GMM Cause=62(No network slices available)。包括以下场景：
(1)用户注册时，请求切片不允许被访问或AMF本地判断切片不允许访问，AMF拒绝用户注册 "请求切片不允许被访问，NSSF返回#403 Forbidden，原因值为NSSAI_NOT_SUPPPORTED，或AMF本地判断切片不允许访问，AMF拒绝用户注册"
</t>
    </r>
    <r>
      <rPr>
        <sz val="10"/>
        <color rgb="FF0000FF"/>
        <rFont val="宋体"/>
        <charset val="134"/>
        <scheme val="minor"/>
      </rPr>
      <t>(2)其他场景</t>
    </r>
  </si>
  <si>
    <t>UPFHI22</t>
  </si>
  <si>
    <t>AMF.FailedInitReg.11</t>
  </si>
  <si>
    <t xml:space="preserve">初始注册失败次数_PLMN不允许 </t>
  </si>
  <si>
    <r>
      <rPr>
        <sz val="10"/>
        <color rgb="FFFF0000"/>
        <rFont val="宋体"/>
        <charset val="134"/>
        <scheme val="minor"/>
      </rPr>
      <t xml:space="preserve">初始注册流程中，AMF向UE发送注册拒绝消息5GMM Cause=11(PLMN not allowed)。包括以下场景：
(1)针对漫入5G SA用户，用户归属运营商与中国移动签订5G SA漫游协议，但用户未开通国际漫游业务，AMF向AUSF发起鉴权请求时，若AUSF拒绝AMF "AUSF拒绝AMF ，HTTP状态码为403 Forbidden，原因值为SERVING_NETWORK_NOT_AUTHORIZED"
(2)"针对漫入5G SA用户，用户归属运营商与中国移动签订5G SA漫游协议，但用户未开通国际漫游业务，AMF发起注册请求，UDM应拒绝AMF" UDM应拒绝AMF，HTTP状态码为403 Forbidden，原因值为ROAMING_NOT_ALLOWED
</t>
    </r>
    <r>
      <rPr>
        <sz val="10"/>
        <color rgb="FF0000FF"/>
        <rFont val="宋体"/>
        <charset val="134"/>
        <scheme val="minor"/>
      </rPr>
      <t>(3)其他场景</t>
    </r>
  </si>
  <si>
    <t>UPFHI23</t>
  </si>
  <si>
    <t>AMF.FailedInitReg.111</t>
  </si>
  <si>
    <t>初始注册失败次数_协议错误</t>
  </si>
  <si>
    <t>初始注册流程中，AMF向UE发送注册拒绝消息5GMM Cause=111(protocol error, unspecified)。包括AMF.FailedInitReg.111.User场景及以下场景：
1）AMF通过NRF发现UDM/AUSF失败且本地未配置UDM/AUSF地址，NRF返回的HTTP状态码为400 Bad Request、或404 Not Found、或500 Internal Server Error等；
2）AMF向AUSF发起鉴权请求或向UDM发起注册请求时，若AMF一段时间内未收到AUSF或UDM的任何响应或收到HTTP状态码504 Gateway Timeout时；
3）AMF收到AUSF返回HTTP状态码404 Not Found，原因值为CONTEXT_NOT_FOUND；
4）AMF给AUSF发送鉴权确认消息时，AUSF因内部原因给AMF返回HTTP状态码500，原因值为SYSTEM_FAILURE；
5）AMF向UDM发起注册或更新流程时，UDM判断语义错误，返回403 Forbidden，原因值为422 Unprocessable Entity，原因值为UNPROCESSABLE_REQUEST；
6）AMF内部异常导致注册流程失败；
7）其他场景</t>
  </si>
  <si>
    <t>UPFHI24</t>
  </si>
  <si>
    <t>AMF.FailedInitReg.111.User</t>
  </si>
  <si>
    <t>初始注册失败次数_协议错误_用户原因</t>
  </si>
  <si>
    <t>初始注册流程中，AMF向UE发送注册拒绝消息5GMM Cause=111(protocol error, unspecified)。包括以下场景：
(1)用户注册时，由于UE加密算法或者完整性算法与AMF不匹配导致注册拒绝
(2)AMF向AUSF发起鉴权请求，因UDM生成鉴权向量失败，AUSF返回500 Internal Server Error，原因值为AV_GENERATION_PROBLEM
(3)AMF向UDM发起注册，UDM判断需要重新鉴权，返回403 Forbidden，原因值为REAUTHENTICATION_REQUIRED
(4)在AM Policy和UE Policy更新流程中，PCF未找到用户信息，给AMF回了策略更新失败，AMF将拒绝用户接入，触发用户重新接入 HTTP状态码为404 Not Found，原因值为RESOURCE_URI_STRUCTURE_NOT_FOUND
(5)核心网收到终端的消息不符合3GPP标准协议，AMF拒绝用户接入</t>
  </si>
  <si>
    <t>UPFHJ01</t>
  </si>
  <si>
    <t>SMF.AttCreatePduSession</t>
  </si>
  <si>
    <t>PDU会话建立请求次数</t>
  </si>
  <si>
    <t>UE发起的PDU会话建立请求次数。</t>
  </si>
  <si>
    <t>SMF的Nsmf_PDUSession_CreateSMContext service operation（3GPP TS 23.502）被AMF调用，通过该调用SMF收到UE发送的PDU SESSION ESTABLISHMENT REQUEST消息（3GPP 24.501），不计重发。</t>
  </si>
  <si>
    <t>SmfFunction</t>
  </si>
  <si>
    <t>UPFHJ02</t>
  </si>
  <si>
    <t>SMF.SuccCreatePduSession</t>
  </si>
  <si>
    <t>PDU会话建立成功次数</t>
  </si>
  <si>
    <t>UE发起的PDU会话建立成功次数。</t>
  </si>
  <si>
    <t>SMF通过调用Namf_Communication_N1N2MessageTransfer service operation（3GPP TS 23.502），向UE发送PDU SESSION ESTABLISHMENT ACCEPT消息（3GPP 24.501）。</t>
  </si>
  <si>
    <t>UPFHJ03</t>
  </si>
  <si>
    <t>SMF.MeanPduSession</t>
  </si>
  <si>
    <t>平均PDU会话数</t>
  </si>
  <si>
    <t>一个统计周期内SMF中的平均PDU会话数。</t>
  </si>
  <si>
    <t>SMF.MeanPduSession._Ns</t>
  </si>
  <si>
    <t>分切片的平均PDU会话数</t>
  </si>
  <si>
    <t>一个统计周期内按照S-NSSAI统计SMF中的平均PDU会话数。</t>
  </si>
  <si>
    <t>UPFHJ04</t>
  </si>
  <si>
    <t>SMF.MaxPduSession</t>
  </si>
  <si>
    <t>最大PDU会话数</t>
  </si>
  <si>
    <t>一个统计周期内SMF中的最大PDU会话数。</t>
  </si>
  <si>
    <t>SMF.MaxPduSession._Ns</t>
  </si>
  <si>
    <t>分切片的最大PDU会话数</t>
  </si>
  <si>
    <t>一个统计周期内按照S-NSSAI统计SMF中的最大PDU会话数。</t>
  </si>
  <si>
    <t>UPFHJ05</t>
  </si>
  <si>
    <t>SMF.MeanQf</t>
  </si>
  <si>
    <t>平均Qos流数</t>
  </si>
  <si>
    <t>一个统计周期内SMF中的平均Qos流数。</t>
  </si>
  <si>
    <t>SMF.MeanQf._Ns</t>
  </si>
  <si>
    <t>分切片的平均Qos流数</t>
  </si>
  <si>
    <t>一个统计周期内按照S-NSSAI统计SMF中的平均QoS流数。</t>
  </si>
  <si>
    <t>UPFHJ06</t>
  </si>
  <si>
    <t>SMF.MaxQf</t>
  </si>
  <si>
    <t>最大Qos流数</t>
  </si>
  <si>
    <t>一个统计周期内SMF中的最大Qos流数。</t>
  </si>
  <si>
    <t>SMF.MaxQf._Ns</t>
  </si>
  <si>
    <t>分切片的最大Qos流数</t>
  </si>
  <si>
    <t>一个统计周期内按照S-NSSAI统计SMF中的最大QoS流数。</t>
  </si>
  <si>
    <t>UPFHJ07</t>
  </si>
  <si>
    <t>SMF.AttCreatePduSession._Ns</t>
  </si>
  <si>
    <t>分切片的PDU会话建立请求次数</t>
  </si>
  <si>
    <t>按照S-NSSAI统计UE发起的PDU会话建立请求次数。</t>
  </si>
  <si>
    <t>SMF.SuccCreatePduSession._Ns</t>
  </si>
  <si>
    <t>分切片的PDU会话建立成功次数</t>
  </si>
  <si>
    <t>按照S-NSSAI统计UE发起的PDU会话建立成功次数。</t>
  </si>
  <si>
    <t>UPFHK01</t>
  </si>
  <si>
    <t>UDR.5gActSub</t>
  </si>
  <si>
    <t>5G活动用户数</t>
  </si>
  <si>
    <t>统计UDR存储的有5G位置信息的MSISDN用户数最新值</t>
  </si>
  <si>
    <t>UdrFunction</t>
  </si>
  <si>
    <t>UPFHK02</t>
  </si>
  <si>
    <t>UDR.FileSyncReq</t>
  </si>
  <si>
    <t>文件同步请求次数</t>
  </si>
  <si>
    <t>应急UDR和核心侧UDR文件同步请求次数</t>
  </si>
  <si>
    <t>一个统计周期内UPF+中应急UDR向核心侧UDR发起文件同步请求次数，不计重发。</t>
  </si>
  <si>
    <t>UPFHK03</t>
  </si>
  <si>
    <t>UDR.FileSyncReqSucc</t>
  </si>
  <si>
    <t>文件同步成功次数</t>
  </si>
  <si>
    <t>应急UDR和核心侧UDR文件同步请求成功次数</t>
  </si>
  <si>
    <t>一个统计周期内UPF+中应急UDR收到核心侧UDR文件同步成功次数。</t>
  </si>
  <si>
    <t>UPFHK04</t>
  </si>
  <si>
    <t>UDR.InstruSyncReq</t>
  </si>
  <si>
    <t>指令同步请求次数</t>
  </si>
  <si>
    <t>应急UDR和核心侧UDR指令同步请求次数</t>
  </si>
  <si>
    <t>一个统计周期内UPF+应急UDR收到的核心侧UDR指令同步请求次数，不计重发。</t>
  </si>
  <si>
    <t>UPFHK05</t>
  </si>
  <si>
    <t>UDR.InstruSyncReqSucc</t>
  </si>
  <si>
    <t>指令同步成功次数</t>
  </si>
  <si>
    <t>应急UDR和核心侧UDR指令同步请求成功次数</t>
  </si>
  <si>
    <t>一个统计周期内UPF+应急UDR收到的核心侧UDR指令同步请求成功次数，不计重发。</t>
  </si>
  <si>
    <t>UPFHK06</t>
  </si>
  <si>
    <t>UDR.SynSub</t>
  </si>
  <si>
    <t>应急UDR同步的用户总数</t>
  </si>
  <si>
    <t>统计应急UDR从核心侧UDR同步的用户数</t>
  </si>
  <si>
    <t>一个统计周期内UPF+应急UDR执行用户同步的用户总数。</t>
  </si>
  <si>
    <t>UPFHK07</t>
  </si>
  <si>
    <t>UDR.SynSubSucc</t>
  </si>
  <si>
    <t>应急UDR同步成功的用户数</t>
  </si>
  <si>
    <t>统计应急UDR从核心侧UDR同步成功的用户数</t>
  </si>
  <si>
    <t>一个统计周期内UPF+应急UDR执行用户同步成功的用户总数。</t>
  </si>
  <si>
    <t>UPFHL01</t>
  </si>
  <si>
    <t>Ausf.UeAuthReq</t>
  </si>
  <si>
    <t>鉴权请求次数</t>
  </si>
  <si>
    <t>AUSF收到的鉴权请求次数</t>
  </si>
  <si>
    <t>AUSF收到AMF发送的针对“ue-authentications”资源URI的POST操作。 （3GPP TS 29.509）</t>
  </si>
  <si>
    <t xml:space="preserve">CC</t>
  </si>
  <si>
    <t>AusfFunction</t>
  </si>
  <si>
    <t>UPFHL02</t>
  </si>
  <si>
    <t>Ausf.UeAuthAnsSucc</t>
  </si>
  <si>
    <t>鉴权成功次数</t>
  </si>
  <si>
    <t>AUSF返回鉴权成功响应次数</t>
  </si>
  <si>
    <t>UDM返回响应消息时，HTTP status code为2XX时，均视为成功</t>
  </si>
  <si>
    <t>参与规范编写人员名单</t>
  </si>
  <si>
    <t>姓名</t>
  </si>
  <si>
    <t>公司</t>
  </si>
  <si>
    <t>手机</t>
  </si>
  <si>
    <t>邮箱</t>
  </si>
  <si>
    <t>崔璀璀</t>
  </si>
  <si>
    <t>爱立信</t>
  </si>
  <si>
    <t>tracy.c.cui@ericsson.com</t>
  </si>
  <si>
    <t>何刚</t>
  </si>
  <si>
    <t>grant.he@ericsson.com</t>
  </si>
  <si>
    <t>蒋炜</t>
  </si>
  <si>
    <t>will.jiang@ericsson.com</t>
  </si>
  <si>
    <t>李云刚</t>
  </si>
  <si>
    <t>yungang.li@ericsson.com</t>
  </si>
  <si>
    <t>刘强</t>
  </si>
  <si>
    <t>qiang.liu@ericsson.com</t>
  </si>
  <si>
    <t>时森</t>
  </si>
  <si>
    <t>sen.shi@ericsson.com</t>
  </si>
  <si>
    <t>杨利</t>
  </si>
  <si>
    <t>li.g.yang@ericsson.com</t>
  </si>
  <si>
    <t>张一帆</t>
  </si>
  <si>
    <t>grace.f.zhang@ericsson.com</t>
  </si>
  <si>
    <t>常轶钊</t>
  </si>
  <si>
    <t>华为</t>
  </si>
  <si>
    <t>changyizha@huawei.com</t>
  </si>
  <si>
    <t>陈恒</t>
  </si>
  <si>
    <t>andrew.chen@huawei.com</t>
  </si>
  <si>
    <t>高胜展</t>
  </si>
  <si>
    <t>gaoshnegzhan@huawei.com</t>
  </si>
  <si>
    <t>姜传奎</t>
  </si>
  <si>
    <t>jiangchuankui@huawei.com</t>
  </si>
  <si>
    <t>刘佳琦</t>
  </si>
  <si>
    <t>lihong-david.zhang@huawei.com</t>
  </si>
  <si>
    <t>裘彤</t>
  </si>
  <si>
    <t>诺基亚</t>
  </si>
  <si>
    <t>tong.qiu@nokia-sbell.com</t>
  </si>
  <si>
    <t>王朋东</t>
  </si>
  <si>
    <t>pengle.wang@nokia-sbell.com</t>
  </si>
  <si>
    <t>王维星</t>
  </si>
  <si>
    <t>weixing.wang@nokia-sbell.com</t>
  </si>
  <si>
    <t>王扬</t>
  </si>
  <si>
    <t>yong.5.wang@nokia-sbell.com</t>
  </si>
  <si>
    <t>张力宏</t>
  </si>
  <si>
    <t>lihong-david.zhang@nokia-sbell.com</t>
  </si>
  <si>
    <t>胡亚希</t>
  </si>
  <si>
    <t>设计院</t>
  </si>
  <si>
    <t>huyaxi@cmdi.chinamobile.com</t>
  </si>
  <si>
    <t>陈刚</t>
  </si>
  <si>
    <t>中兴</t>
  </si>
  <si>
    <t>chengang10@zte.com.cn</t>
  </si>
  <si>
    <t>陈胜平</t>
  </si>
  <si>
    <t>chen.shengping@zte.com.cn</t>
  </si>
  <si>
    <t>黄勇</t>
  </si>
  <si>
    <t>huang.yong3@zte.com.cn</t>
  </si>
  <si>
    <t>刘磊</t>
  </si>
  <si>
    <t>liulei6@zte.com.cn</t>
  </si>
  <si>
    <t>陆洋</t>
  </si>
  <si>
    <t>lu.yang@zte.com.cn</t>
  </si>
  <si>
    <t>田东明</t>
  </si>
  <si>
    <t>tian.dongming@zte.com</t>
  </si>
  <si>
    <t>杨洋</t>
  </si>
  <si>
    <t>yangyang115@zte.com.cn</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</si>
</sst>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0"/>
      <name val="宋体"/>
      <charset val="134"/>
    </font>
    <font>
      <sz val="10"/>
      <name val="宋体"/>
      <charset val="134"/>
      <scheme val="minor"/>
    </font>
    <font>
      <sz val="10"/>
      <color rgb="FF000000"/>
      <name val="宋体"/>
      <charset val="134"/>
      <scheme val="minor"/>
    </font>
    <font>
      <sz val="10"/>
      <color rgb="FF0000FF"/>
      <name val="宋体"/>
      <charset val="134"/>
    </font>
    <font>
      <sz val="12"/>
      <name val="宋体"/>
      <charset val="134"/>
    </font>
    <font>
      <b/>
      <sz val="10"/>
      <name val="宋体"/>
      <charset val="134"/>
      <scheme val="minor"/>
    </font>
    <font>
      <sz val="10"/>
      <color rgb="FF0000FF"/>
      <name val="宋体"/>
      <charset val="134"/>
      <scheme val="minor"/>
    </font>
    <font>
      <sz val="10"/>
      <color rgb="FFFF0000"/>
      <name val="宋体"/>
      <charset val="134"/>
      <scheme val="minor"/>
    </font>
    <font>
      <sz val="10"/>
      <color rgb="FF060EFF"/>
      <name val="宋体"/>
      <charset val="134"/>
      <scheme val="minor"/>
    </font>
    <font>
      <sz val="10"/>
      <color rgb="FFFF0000"/>
      <name val="宋体"/>
      <charset val="134"/>
    </font>
    <font>
      <sz val="10"/>
      <color rgb="FFFF0000"/>
      <name val="宋体"/>
      <charset val="134"/>
      <scheme val="minor"/>
    </font>
    <font>
      <sz val="10"/>
      <color rgb="FF060EFF"/>
      <name val="宋体"/>
      <charset val="134"/>
      <scheme val="minor"/>
    </font>
    <font>
      <b/>
      <sz val="14"/>
      <name val="黑体"/>
      <charset val="134"/>
    </font>
    <font>
      <b/>
      <sz val="14"/>
      <name val="黑体"/>
      <charset val="134"/>
    </font>
    <font>
      <b/>
      <sz val="10"/>
      <name val="黑体"/>
      <charset val="134"/>
    </font>
    <font>
      <sz val="10"/>
      <color indexed="12"/>
      <name val="宋体"/>
      <charset val="134"/>
    </font>
    <font>
      <sz val="10"/>
      <name val="宋体"/>
      <charset val="134"/>
    </font>
    <font>
      <sz val="10"/>
      <color theme="0"/>
      <name val="宋体"/>
      <charset val="134"/>
    </font>
    <font>
      <sz val="10"/>
      <color theme="1"/>
      <name val="宋体"/>
      <charset val="134"/>
    </font>
    <font>
      <sz val="10"/>
      <color rgb="FF060EFF"/>
      <name val="宋体"/>
      <charset val="134"/>
    </font>
    <font>
      <sz val="10"/>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2"/>
      <name val="Times New Roman"/>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sz val="10"/>
      <color rgb="FF0000FF"/>
      <name val="宋体"/>
      <charset val="134"/>
      <scheme val="minor"/>
    </font>
  </fonts>
  <fills count="43">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rgb="FFFFD700"/>
        <bgColor indexed="64"/>
      </patternFill>
    </fill>
    <fill>
      <patternFill patternType="solid">
        <fgColor indexed="9"/>
        <bgColor indexed="64"/>
      </patternFill>
    </fill>
    <fill>
      <patternFill patternType="solid">
        <fgColor rgb="FFFFFF00"/>
        <bgColor indexed="64"/>
      </patternFill>
    </fill>
    <fill>
      <patternFill patternType="solid">
        <fgColor rgb="FFCCFFFF"/>
        <bgColor indexed="64"/>
      </patternFill>
    </fill>
    <fill>
      <patternFill patternType="solid">
        <fgColor indexed="43"/>
        <bgColor indexed="64"/>
      </patternFill>
    </fill>
    <fill>
      <patternFill patternType="solid">
        <fgColor rgb="FFFFE384"/>
        <bgColor indexed="64"/>
      </patternFill>
    </fill>
    <fill>
      <patternFill patternType="solid">
        <fgColor rgb="FFB0E0E6"/>
        <bgColor indexed="64"/>
      </patternFill>
    </fill>
    <fill>
      <patternFill patternType="solid">
        <fgColor rgb="FF0070C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21" fillId="0" borderId="0" applyFont="0" applyFill="0" applyBorder="0" applyAlignment="0" applyProtection="0">
      <alignment vertical="center"/>
    </xf>
    <xf numFmtId="0" fontId="22" fillId="12" borderId="0" applyNumberFormat="0" applyBorder="0" applyAlignment="0" applyProtection="0">
      <alignment vertical="center"/>
    </xf>
    <xf numFmtId="0" fontId="23" fillId="13" borderId="13"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2" fillId="14" borderId="0" applyNumberFormat="0" applyBorder="0" applyAlignment="0" applyProtection="0">
      <alignment vertical="center"/>
    </xf>
    <xf numFmtId="0" fontId="24" fillId="15" borderId="0" applyNumberFormat="0" applyBorder="0" applyAlignment="0" applyProtection="0">
      <alignment vertical="center"/>
    </xf>
    <xf numFmtId="43" fontId="21" fillId="0" borderId="0" applyFont="0" applyFill="0" applyBorder="0" applyAlignment="0" applyProtection="0">
      <alignment vertical="center"/>
    </xf>
    <xf numFmtId="0" fontId="25" fillId="16" borderId="0" applyNumberFormat="0" applyBorder="0" applyAlignment="0" applyProtection="0">
      <alignment vertical="center"/>
    </xf>
    <xf numFmtId="0" fontId="26" fillId="0" borderId="0" applyNumberFormat="0" applyFill="0" applyBorder="0" applyAlignment="0" applyProtection="0">
      <alignment vertical="center"/>
    </xf>
    <xf numFmtId="9" fontId="2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1" fillId="17" borderId="14" applyNumberFormat="0" applyFont="0" applyAlignment="0" applyProtection="0">
      <alignment vertical="center"/>
    </xf>
    <xf numFmtId="0" fontId="25" fillId="18"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4" fillId="0" borderId="0"/>
    <xf numFmtId="0" fontId="34" fillId="0" borderId="15" applyNumberFormat="0" applyFill="0" applyAlignment="0" applyProtection="0">
      <alignment vertical="center"/>
    </xf>
    <xf numFmtId="0" fontId="25" fillId="19" borderId="0" applyNumberFormat="0" applyBorder="0" applyAlignment="0" applyProtection="0">
      <alignment vertical="center"/>
    </xf>
    <xf numFmtId="0" fontId="28" fillId="0" borderId="16" applyNumberFormat="0" applyFill="0" applyAlignment="0" applyProtection="0">
      <alignment vertical="center"/>
    </xf>
    <xf numFmtId="0" fontId="25" fillId="20" borderId="0" applyNumberFormat="0" applyBorder="0" applyAlignment="0" applyProtection="0">
      <alignment vertical="center"/>
    </xf>
    <xf numFmtId="0" fontId="35" fillId="21" borderId="17" applyNumberFormat="0" applyAlignment="0" applyProtection="0">
      <alignment vertical="center"/>
    </xf>
    <xf numFmtId="0" fontId="36" fillId="21" borderId="13" applyNumberFormat="0" applyAlignment="0" applyProtection="0">
      <alignment vertical="center"/>
    </xf>
    <xf numFmtId="0" fontId="37" fillId="22" borderId="18" applyNumberFormat="0" applyAlignment="0" applyProtection="0">
      <alignment vertical="center"/>
    </xf>
    <xf numFmtId="0" fontId="22" fillId="23" borderId="0" applyNumberFormat="0" applyBorder="0" applyAlignment="0" applyProtection="0">
      <alignment vertical="center"/>
    </xf>
    <xf numFmtId="0" fontId="25" fillId="24" borderId="0" applyNumberFormat="0" applyBorder="0" applyAlignment="0" applyProtection="0">
      <alignment vertical="center"/>
    </xf>
    <xf numFmtId="0" fontId="38" fillId="0" borderId="19" applyNumberFormat="0" applyFill="0" applyAlignment="0" applyProtection="0">
      <alignment vertical="center"/>
    </xf>
    <xf numFmtId="0" fontId="39" fillId="0" borderId="20" applyNumberFormat="0" applyFill="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22" fillId="27" borderId="0" applyNumberFormat="0" applyBorder="0" applyAlignment="0" applyProtection="0">
      <alignment vertical="center"/>
    </xf>
    <xf numFmtId="0" fontId="25"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2" fillId="35" borderId="0" applyNumberFormat="0" applyBorder="0" applyAlignment="0" applyProtection="0">
      <alignment vertical="center"/>
    </xf>
    <xf numFmtId="0" fontId="42" fillId="0" borderId="0"/>
    <xf numFmtId="0" fontId="22" fillId="36" borderId="0" applyNumberFormat="0" applyBorder="0" applyAlignment="0" applyProtection="0">
      <alignment vertical="center"/>
    </xf>
    <xf numFmtId="0" fontId="25" fillId="37" borderId="0" applyNumberFormat="0" applyBorder="0" applyAlignment="0" applyProtection="0">
      <alignment vertical="center"/>
    </xf>
    <xf numFmtId="0" fontId="22" fillId="38" borderId="0" applyNumberFormat="0" applyBorder="0" applyAlignment="0" applyProtection="0">
      <alignment vertical="center"/>
    </xf>
    <xf numFmtId="0" fontId="25" fillId="39" borderId="0" applyNumberFormat="0" applyBorder="0" applyAlignment="0" applyProtection="0">
      <alignment vertical="center"/>
    </xf>
    <xf numFmtId="0" fontId="25" fillId="40" borderId="0" applyNumberFormat="0" applyBorder="0" applyAlignment="0" applyProtection="0">
      <alignment vertical="center"/>
    </xf>
    <xf numFmtId="0" fontId="22" fillId="41" borderId="0" applyNumberFormat="0" applyBorder="0" applyAlignment="0" applyProtection="0">
      <alignment vertical="center"/>
    </xf>
    <xf numFmtId="0" fontId="25" fillId="42" borderId="0" applyNumberFormat="0" applyBorder="0" applyAlignment="0" applyProtection="0">
      <alignment vertical="center"/>
    </xf>
    <xf numFmtId="0" fontId="4" fillId="0" borderId="0">
      <alignment vertical="center"/>
    </xf>
    <xf numFmtId="0" fontId="0" fillId="0" borderId="0">
      <alignment vertical="center"/>
    </xf>
  </cellStyleXfs>
  <cellXfs count="162">
    <xf numFmtId="0" fontId="0" fillId="0" borderId="0" xfId="0">
      <alignment vertical="center"/>
    </xf>
    <xf numFmtId="0" fontId="0" fillId="0" borderId="0" xfId="0" applyAlignment="1"/>
    <xf numFmtId="0" fontId="1" fillId="2" borderId="1" xfId="0" applyFont="1" applyFill="1" applyBorder="1" applyAlignment="1">
      <alignment horizontal="center"/>
    </xf>
    <xf numFmtId="0" fontId="2" fillId="2" borderId="1" xfId="0" applyFont="1" applyFill="1" applyBorder="1" applyAlignment="1">
      <alignment horizontal="left"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right" vertical="center"/>
    </xf>
    <xf numFmtId="49" fontId="1" fillId="2" borderId="1" xfId="0" applyNumberFormat="1" applyFont="1" applyFill="1" applyBorder="1" applyAlignment="1">
      <alignment horizontal="right" vertical="center"/>
    </xf>
    <xf numFmtId="0" fontId="3" fillId="0" borderId="0" xfId="0" applyFont="1" applyFill="1">
      <alignment vertical="center"/>
    </xf>
    <xf numFmtId="0" fontId="0" fillId="0" borderId="0" xfId="0" applyAlignment="1">
      <alignment vertical="center" wrapText="1"/>
    </xf>
    <xf numFmtId="0" fontId="4" fillId="0" borderId="0" xfId="0" applyFont="1" applyFill="1" applyAlignment="1">
      <alignment vertical="center"/>
    </xf>
    <xf numFmtId="0" fontId="5" fillId="3" borderId="2" xfId="21" applyFont="1" applyFill="1" applyBorder="1" applyAlignment="1">
      <alignment horizontal="center" vertical="center"/>
    </xf>
    <xf numFmtId="0" fontId="5" fillId="3" borderId="2" xfId="2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justify" vertical="center"/>
    </xf>
    <xf numFmtId="0" fontId="6" fillId="0" borderId="1" xfId="0" applyFont="1" applyFill="1" applyBorder="1" applyAlignment="1">
      <alignment horizontal="left" vertical="center"/>
    </xf>
    <xf numFmtId="0" fontId="3" fillId="0" borderId="1" xfId="0" applyFont="1" applyFill="1" applyBorder="1" applyAlignment="1">
      <alignment vertical="center" wrapText="1"/>
    </xf>
    <xf numFmtId="0" fontId="0" fillId="4"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1" fillId="0" borderId="0" xfId="0" applyFont="1">
      <alignment vertical="center"/>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8" fillId="0" borderId="1" xfId="0" applyFont="1" applyBorder="1" applyAlignment="1">
      <alignment horizontal="center" vertical="center"/>
    </xf>
    <xf numFmtId="0" fontId="8" fillId="2" borderId="1" xfId="0" applyFont="1" applyFill="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horizontal="left" vertical="center" wrapText="1"/>
    </xf>
    <xf numFmtId="0" fontId="1" fillId="0" borderId="1" xfId="0" applyFont="1" applyBorder="1">
      <alignment vertical="center"/>
    </xf>
    <xf numFmtId="0" fontId="8" fillId="0" borderId="1" xfId="0" applyFont="1" applyBorder="1" applyAlignment="1">
      <alignment horizontal="center" vertical="center" wrapText="1"/>
    </xf>
    <xf numFmtId="0" fontId="5" fillId="3" borderId="1" xfId="21" applyFont="1" applyFill="1" applyBorder="1" applyAlignment="1">
      <alignment horizontal="center" vertical="center"/>
    </xf>
    <xf numFmtId="0" fontId="3"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2" xfId="0" applyFont="1" applyFill="1" applyBorder="1" applyAlignment="1">
      <alignment vertical="center" wrapText="1"/>
    </xf>
    <xf numFmtId="0" fontId="9" fillId="0" borderId="0" xfId="0" applyFont="1">
      <alignment vertical="center"/>
    </xf>
    <xf numFmtId="0" fontId="0" fillId="0" borderId="0" xfId="0"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1" xfId="0" applyFont="1" applyFill="1" applyBorder="1" applyAlignment="1">
      <alignment vertical="top" wrapText="1"/>
    </xf>
    <xf numFmtId="0" fontId="9" fillId="0" borderId="1" xfId="0"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7" fillId="0" borderId="1" xfId="0" applyFont="1" applyFill="1" applyBorder="1" applyAlignment="1">
      <alignment horizontal="left" vertical="center" wrapText="1"/>
    </xf>
    <xf numFmtId="0" fontId="10" fillId="0" borderId="3" xfId="0" applyFont="1" applyBorder="1" applyAlignment="1">
      <alignment horizontal="left" vertical="center" wrapText="1"/>
    </xf>
    <xf numFmtId="0" fontId="11" fillId="6" borderId="4" xfId="0" applyFont="1" applyFill="1" applyBorder="1" applyAlignment="1">
      <alignment horizontal="center" vertical="center" wrapText="1"/>
    </xf>
    <xf numFmtId="0" fontId="7" fillId="0" borderId="3" xfId="0" applyFont="1" applyBorder="1" applyAlignment="1">
      <alignment horizontal="left" vertical="center" wrapText="1"/>
    </xf>
    <xf numFmtId="0" fontId="1" fillId="0" borderId="1"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11" fillId="6" borderId="1" xfId="0" applyFont="1" applyFill="1" applyBorder="1" applyAlignment="1">
      <alignment horizontal="center" vertical="center" wrapText="1"/>
    </xf>
    <xf numFmtId="0" fontId="11" fillId="6" borderId="1" xfId="0" applyFont="1" applyFill="1" applyBorder="1" applyAlignment="1">
      <alignment horizontal="left" vertical="center" wrapText="1"/>
    </xf>
    <xf numFmtId="0" fontId="5" fillId="3" borderId="1" xfId="21"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6" fillId="0" borderId="3" xfId="0" applyFont="1" applyBorder="1" applyAlignment="1">
      <alignment horizontal="center" vertical="center" wrapText="1"/>
    </xf>
    <xf numFmtId="0" fontId="3" fillId="0" borderId="0" xfId="0" applyFont="1" applyAlignment="1">
      <alignment horizontal="left" vertical="center"/>
    </xf>
    <xf numFmtId="0" fontId="0" fillId="0" borderId="0" xfId="0" applyAlignment="1">
      <alignment horizontal="left" vertical="center"/>
    </xf>
    <xf numFmtId="0" fontId="5" fillId="3" borderId="1" xfId="21" applyFont="1" applyFill="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6" fillId="0" borderId="1" xfId="0" applyFont="1" applyBorder="1" applyAlignment="1">
      <alignment horizontal="left" vertical="center"/>
    </xf>
    <xf numFmtId="0" fontId="1" fillId="0" borderId="1" xfId="0" applyFont="1" applyBorder="1" applyAlignment="1">
      <alignment horizontal="justify" vertical="center"/>
    </xf>
    <xf numFmtId="0" fontId="1" fillId="0" borderId="1" xfId="0" applyFont="1" applyBorder="1" applyAlignment="1">
      <alignment horizontal="center" vertical="center"/>
    </xf>
    <xf numFmtId="0" fontId="1" fillId="0" borderId="1" xfId="0" applyFont="1" applyBorder="1" applyAlignment="1">
      <alignment vertical="center" wrapText="1"/>
    </xf>
    <xf numFmtId="0" fontId="0" fillId="0" borderId="0" xfId="0" applyFont="1">
      <alignment vertical="center"/>
    </xf>
    <xf numFmtId="0" fontId="0" fillId="0" borderId="2"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justify" vertical="center" wrapText="1"/>
    </xf>
    <xf numFmtId="0" fontId="0" fillId="0" borderId="1" xfId="0" applyNumberFormat="1" applyFont="1" applyFill="1" applyBorder="1" applyAlignment="1" applyProtection="1">
      <alignment horizontal="justify" vertical="center"/>
    </xf>
    <xf numFmtId="0" fontId="0" fillId="0" borderId="2" xfId="0" applyNumberFormat="1" applyFont="1" applyFill="1" applyBorder="1" applyAlignment="1" applyProtection="1">
      <alignment horizontal="left" vertical="center" wrapText="1"/>
    </xf>
    <xf numFmtId="0" fontId="0" fillId="0" borderId="4" xfId="0" applyNumberFormat="1" applyFont="1" applyFill="1" applyBorder="1" applyAlignment="1" applyProtection="1">
      <alignment horizontal="center" vertical="center"/>
    </xf>
    <xf numFmtId="0" fontId="0" fillId="0" borderId="3" xfId="0" applyNumberFormat="1" applyFont="1" applyFill="1" applyBorder="1" applyAlignment="1" applyProtection="1">
      <alignment horizontal="left" vertical="center" wrapText="1"/>
    </xf>
    <xf numFmtId="0" fontId="0" fillId="0" borderId="3" xfId="0" applyNumberFormat="1" applyFont="1" applyFill="1" applyBorder="1" applyAlignment="1" applyProtection="1">
      <alignment horizontal="center" vertical="center"/>
    </xf>
    <xf numFmtId="0" fontId="6" fillId="0" borderId="1" xfId="0" applyFont="1" applyBorder="1" applyAlignment="1">
      <alignment horizontal="center" vertical="center"/>
    </xf>
    <xf numFmtId="0" fontId="0" fillId="0" borderId="0" xfId="0" applyFont="1" applyAlignment="1">
      <alignment vertical="center" wrapText="1"/>
    </xf>
    <xf numFmtId="0" fontId="5" fillId="3" borderId="1" xfId="21"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2" xfId="0" applyFont="1" applyBorder="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6" fillId="0" borderId="0" xfId="0" applyFont="1">
      <alignment vertical="center"/>
    </xf>
    <xf numFmtId="0" fontId="1" fillId="0" borderId="0" xfId="0" applyFont="1" applyAlignment="1">
      <alignment vertical="center" wrapText="1"/>
    </xf>
    <xf numFmtId="0" fontId="1" fillId="7" borderId="1" xfId="21" applyFont="1" applyFill="1" applyBorder="1" applyAlignment="1">
      <alignment vertical="center"/>
    </xf>
    <xf numFmtId="0" fontId="1" fillId="7" borderId="1" xfId="21" applyFont="1" applyFill="1" applyBorder="1" applyAlignment="1">
      <alignment horizontal="center" vertical="center"/>
    </xf>
    <xf numFmtId="0" fontId="1" fillId="7" borderId="1" xfId="21" applyFont="1" applyFill="1" applyBorder="1" applyAlignment="1">
      <alignment horizontal="center" vertical="center" wrapText="1"/>
    </xf>
    <xf numFmtId="0" fontId="0" fillId="0" borderId="1" xfId="0" applyFont="1" applyBorder="1" applyAlignment="1">
      <alignment horizontal="center" vertical="center" wrapText="1"/>
    </xf>
    <xf numFmtId="0" fontId="6" fillId="0" borderId="1" xfId="0" applyFont="1" applyBorder="1">
      <alignment vertical="center"/>
    </xf>
    <xf numFmtId="0" fontId="3" fillId="0" borderId="1" xfId="0" applyFont="1" applyBorder="1" applyAlignment="1">
      <alignment horizontal="center" vertical="center" wrapText="1"/>
    </xf>
    <xf numFmtId="0" fontId="6" fillId="0" borderId="5" xfId="0" applyFont="1" applyBorder="1">
      <alignment vertical="center"/>
    </xf>
    <xf numFmtId="0" fontId="6" fillId="0" borderId="6" xfId="0" applyFont="1" applyBorder="1">
      <alignment vertical="center"/>
    </xf>
    <xf numFmtId="0" fontId="1" fillId="8" borderId="5" xfId="21" applyFont="1" applyFill="1" applyBorder="1" applyAlignment="1">
      <alignment horizontal="center" vertical="center"/>
    </xf>
    <xf numFmtId="0" fontId="1" fillId="8" borderId="6" xfId="21" applyFont="1" applyFill="1" applyBorder="1" applyAlignment="1">
      <alignment horizontal="center" vertical="center"/>
    </xf>
    <xf numFmtId="0" fontId="1" fillId="8" borderId="7" xfId="21" applyFont="1" applyFill="1" applyBorder="1" applyAlignment="1">
      <alignment horizontal="center" vertical="center"/>
    </xf>
    <xf numFmtId="0" fontId="1" fillId="8" borderId="1" xfId="21" applyFont="1" applyFill="1" applyBorder="1" applyAlignment="1">
      <alignment horizontal="center" vertical="center" wrapText="1"/>
    </xf>
    <xf numFmtId="0" fontId="1" fillId="0" borderId="0" xfId="0" applyFont="1" applyAlignment="1">
      <alignment horizontal="justify" vertical="center"/>
    </xf>
    <xf numFmtId="0" fontId="1" fillId="7" borderId="1" xfId="21" applyFont="1" applyFill="1" applyBorder="1" applyAlignment="1">
      <alignment horizontal="left"/>
    </xf>
    <xf numFmtId="0" fontId="0" fillId="0" borderId="1" xfId="0" applyFont="1" applyBorder="1" applyAlignment="1">
      <alignment vertical="center" wrapText="1"/>
    </xf>
    <xf numFmtId="0" fontId="1" fillId="7" borderId="1" xfId="0" applyFont="1" applyFill="1" applyBorder="1" applyAlignment="1">
      <alignment horizontal="center" vertical="center" wrapText="1"/>
    </xf>
    <xf numFmtId="0" fontId="1" fillId="0" borderId="1" xfId="21" applyFont="1" applyBorder="1" applyAlignment="1">
      <alignment horizontal="center" vertical="center" wrapText="1"/>
    </xf>
    <xf numFmtId="0" fontId="1" fillId="0" borderId="1" xfId="21" applyFont="1" applyBorder="1" applyAlignment="1">
      <alignment horizontal="center" vertical="center"/>
    </xf>
    <xf numFmtId="0" fontId="6" fillId="0" borderId="1" xfId="0" applyFont="1" applyBorder="1" applyAlignment="1">
      <alignment horizontal="center" vertical="center" wrapText="1"/>
    </xf>
    <xf numFmtId="0" fontId="6" fillId="0" borderId="1" xfId="21" applyFont="1" applyBorder="1" applyAlignment="1">
      <alignment horizontal="center" vertical="center" wrapText="1"/>
    </xf>
    <xf numFmtId="0" fontId="6" fillId="0" borderId="1" xfId="21" applyFont="1" applyBorder="1" applyAlignment="1">
      <alignment horizontal="center" vertical="center"/>
    </xf>
    <xf numFmtId="0" fontId="0" fillId="9" borderId="1" xfId="0" applyFont="1" applyFill="1" applyBorder="1" applyAlignment="1">
      <alignment horizontal="center" vertical="center" wrapText="1"/>
    </xf>
    <xf numFmtId="0" fontId="0" fillId="1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0" fillId="0" borderId="8" xfId="0" applyNumberFormat="1" applyFont="1" applyFill="1" applyBorder="1" applyAlignment="1"/>
    <xf numFmtId="0" fontId="0" fillId="0" borderId="9" xfId="0" applyNumberFormat="1" applyFont="1" applyFill="1" applyBorder="1" applyAlignment="1"/>
    <xf numFmtId="0" fontId="15" fillId="5" borderId="1" xfId="0" applyFont="1" applyFill="1" applyBorder="1" applyAlignment="1">
      <alignment horizontal="center" vertical="center" wrapText="1"/>
    </xf>
    <xf numFmtId="0" fontId="0" fillId="0" borderId="0" xfId="0" applyFont="1" applyFill="1" applyAlignment="1"/>
    <xf numFmtId="0" fontId="14" fillId="0" borderId="0" xfId="0" applyFont="1" applyFill="1" applyBorder="1" applyAlignment="1">
      <alignment horizontal="left" vertical="top" wrapText="1"/>
    </xf>
    <xf numFmtId="0" fontId="0" fillId="0" borderId="0" xfId="0" applyFont="1" applyFill="1" applyBorder="1" applyAlignment="1">
      <alignment horizontal="left" vertical="top" wrapText="1"/>
    </xf>
    <xf numFmtId="0" fontId="16" fillId="0" borderId="0" xfId="0" applyFont="1" applyFill="1" applyBorder="1" applyAlignment="1">
      <alignment horizontal="left" vertical="top" wrapText="1"/>
    </xf>
    <xf numFmtId="10" fontId="0" fillId="5" borderId="1" xfId="0" applyNumberFormat="1" applyFont="1" applyFill="1" applyBorder="1" applyAlignment="1">
      <alignment horizontal="center" vertical="center" wrapText="1"/>
    </xf>
    <xf numFmtId="0" fontId="0" fillId="0" borderId="10" xfId="0" applyNumberFormat="1" applyFont="1" applyFill="1" applyBorder="1" applyAlignment="1"/>
    <xf numFmtId="0" fontId="0" fillId="0" borderId="11" xfId="0" applyNumberFormat="1" applyFont="1" applyFill="1" applyBorder="1" applyAlignment="1"/>
    <xf numFmtId="0" fontId="17" fillId="11" borderId="2" xfId="21" applyFont="1" applyFill="1" applyBorder="1" applyAlignment="1">
      <alignment horizontal="center"/>
    </xf>
    <xf numFmtId="0" fontId="0" fillId="0" borderId="1" xfId="21" applyFont="1" applyBorder="1" applyAlignment="1">
      <alignment horizontal="center" vertical="center"/>
    </xf>
    <xf numFmtId="14" fontId="0" fillId="0" borderId="1" xfId="21" applyNumberFormat="1" applyFont="1" applyBorder="1" applyAlignment="1">
      <alignment horizontal="center"/>
    </xf>
    <xf numFmtId="0" fontId="0" fillId="0" borderId="1" xfId="21" applyFont="1" applyBorder="1"/>
    <xf numFmtId="0" fontId="0" fillId="0" borderId="1" xfId="0" applyFont="1" applyBorder="1">
      <alignment vertical="center"/>
    </xf>
    <xf numFmtId="14" fontId="0" fillId="0" borderId="1" xfId="0" applyNumberFormat="1"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Fill="1" applyBorder="1" applyAlignment="1">
      <alignment horizontal="left" vertical="center"/>
    </xf>
    <xf numFmtId="14" fontId="0" fillId="0" borderId="1" xfId="0" applyNumberFormat="1" applyFont="1" applyBorder="1" applyAlignment="1">
      <alignment horizontal="left" vertical="center"/>
    </xf>
    <xf numFmtId="0" fontId="0" fillId="0" borderId="1" xfId="0" applyFont="1" applyBorder="1" applyAlignment="1">
      <alignment horizontal="left" vertical="center"/>
    </xf>
    <xf numFmtId="0" fontId="0" fillId="0" borderId="1" xfId="0" applyFont="1" applyFill="1" applyBorder="1">
      <alignment vertical="center"/>
    </xf>
    <xf numFmtId="14" fontId="0" fillId="0" borderId="1" xfId="0" applyNumberFormat="1" applyFont="1" applyBorder="1">
      <alignment vertical="center"/>
    </xf>
    <xf numFmtId="0" fontId="18" fillId="0" borderId="2" xfId="0" applyFont="1" applyBorder="1" applyAlignment="1">
      <alignment horizontal="center" vertical="center"/>
    </xf>
    <xf numFmtId="14" fontId="18" fillId="0" borderId="1" xfId="0" applyNumberFormat="1" applyFont="1" applyBorder="1">
      <alignment vertical="center"/>
    </xf>
    <xf numFmtId="0" fontId="18" fillId="0" borderId="1" xfId="0" applyFont="1" applyBorder="1" applyAlignment="1">
      <alignment vertical="center" wrapText="1"/>
    </xf>
    <xf numFmtId="0" fontId="18" fillId="0" borderId="1" xfId="0" applyFont="1" applyBorder="1">
      <alignment vertical="center"/>
    </xf>
    <xf numFmtId="0" fontId="18" fillId="0" borderId="4" xfId="0" applyFont="1" applyBorder="1" applyAlignment="1">
      <alignment horizontal="center" vertical="center"/>
    </xf>
    <xf numFmtId="0" fontId="18" fillId="0" borderId="2" xfId="0" applyFont="1" applyBorder="1" applyAlignment="1">
      <alignment horizontal="left" vertical="center"/>
    </xf>
    <xf numFmtId="0" fontId="18" fillId="0" borderId="3" xfId="0" applyFont="1" applyBorder="1" applyAlignment="1">
      <alignment horizontal="center" vertical="center"/>
    </xf>
    <xf numFmtId="0" fontId="18" fillId="0" borderId="3" xfId="0" applyFont="1" applyBorder="1" applyAlignment="1">
      <alignment horizontal="left" vertical="center"/>
    </xf>
    <xf numFmtId="0" fontId="3" fillId="0" borderId="1" xfId="0" applyFont="1" applyBorder="1" applyAlignment="1">
      <alignment horizontal="center" vertical="center"/>
    </xf>
    <xf numFmtId="14" fontId="3" fillId="0" borderId="1" xfId="0" applyNumberFormat="1" applyFont="1" applyBorder="1">
      <alignment vertical="center"/>
    </xf>
    <xf numFmtId="0" fontId="3" fillId="0" borderId="1"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lignment vertical="center"/>
    </xf>
    <xf numFmtId="0" fontId="19" fillId="0" borderId="12" xfId="0" applyFont="1" applyBorder="1" applyAlignment="1">
      <alignment horizontal="center" vertical="center"/>
    </xf>
    <xf numFmtId="14" fontId="20" fillId="0" borderId="0" xfId="0" applyNumberFormat="1" applyFont="1">
      <alignment vertical="center"/>
    </xf>
    <xf numFmtId="0" fontId="20" fillId="0" borderId="2" xfId="0" applyFont="1" applyFill="1" applyBorder="1" applyAlignment="1">
      <alignment vertical="center" wrapText="1"/>
    </xf>
    <xf numFmtId="0" fontId="20" fillId="0" borderId="1" xfId="0" applyFont="1" applyBorder="1">
      <alignment vertical="center"/>
    </xf>
    <xf numFmtId="0" fontId="19" fillId="0" borderId="0" xfId="0" applyFont="1" applyAlignment="1">
      <alignment horizontal="center" vertical="center"/>
    </xf>
    <xf numFmtId="14" fontId="0" fillId="0" borderId="0" xfId="0" applyNumberFormat="1">
      <alignment vertical="center"/>
    </xf>
    <xf numFmtId="0" fontId="20" fillId="0" borderId="1" xfId="0" applyFont="1" applyBorder="1" applyAlignment="1">
      <alignment horizontal="left" vertical="center"/>
    </xf>
    <xf numFmtId="0" fontId="20" fillId="0" borderId="1" xfId="18" applyFont="1" applyFill="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_中国移动3G OMC北向接口配置资源模型ICS－BG分册" xfId="18"/>
    <cellStyle name="解释性文本" xfId="19" builtinId="53"/>
    <cellStyle name="标题 1" xfId="20" builtinId="16"/>
    <cellStyle name="0,0_x000d__x000a_NA_x000d__x000a_"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Normal 2" xfId="44"/>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s>
  <dxfs count="1">
    <dxf>
      <font>
        <b val="1"/>
        <color indexed="10"/>
      </font>
    </dxf>
  </dxfs>
  <tableStyles count="0" defaultTableStyle="TableStyleMedium2" defaultPivotStyle="PivotStyleLight16"/>
  <colors>
    <mruColors>
      <color rgb="003E0000"/>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7.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18"/>
  <sheetViews>
    <sheetView topLeftCell="A8" workbookViewId="0">
      <selection activeCell="A17" sqref="A17:D18"/>
    </sheetView>
  </sheetViews>
  <sheetFormatPr defaultColWidth="9" defaultRowHeight="13" outlineLevelCol="3"/>
  <cols>
    <col min="1" max="1" width="7.44" customWidth="1"/>
    <col min="2" max="2" width="11.89" customWidth="1"/>
    <col min="3" max="3" width="77.11" customWidth="1"/>
    <col min="4" max="4" width="27.55" customWidth="1"/>
  </cols>
  <sheetData>
    <row r="1" spans="1:4">
      <c r="A1" s="129" t="s">
        <v>0</v>
      </c>
      <c r="B1" s="129" t="s">
        <v>1</v>
      </c>
      <c r="C1" s="129" t="s">
        <v>2</v>
      </c>
      <c r="D1" s="129" t="s">
        <v>3</v>
      </c>
    </row>
    <row r="2" spans="1:4">
      <c r="A2" s="130" t="s">
        <v>4</v>
      </c>
      <c r="B2" s="131">
        <v>43416</v>
      </c>
      <c r="C2" s="132" t="s">
        <v>5</v>
      </c>
      <c r="D2" s="132" t="s">
        <v>6</v>
      </c>
    </row>
    <row r="3" ht="143" spans="1:4">
      <c r="A3" s="133" t="s">
        <v>7</v>
      </c>
      <c r="B3" s="134">
        <v>43439</v>
      </c>
      <c r="C3" s="135" t="s">
        <v>8</v>
      </c>
      <c r="D3" s="133" t="s">
        <v>6</v>
      </c>
    </row>
    <row r="4" ht="26" spans="1:4">
      <c r="A4" s="133" t="s">
        <v>9</v>
      </c>
      <c r="B4" s="134">
        <v>43451</v>
      </c>
      <c r="C4" s="107" t="s">
        <v>10</v>
      </c>
      <c r="D4" s="133"/>
    </row>
    <row r="5" spans="1:4">
      <c r="A5" s="133" t="s">
        <v>11</v>
      </c>
      <c r="B5" s="134">
        <v>43516</v>
      </c>
      <c r="C5" s="107" t="s">
        <v>12</v>
      </c>
      <c r="D5" s="133" t="s">
        <v>6</v>
      </c>
    </row>
    <row r="6" ht="26" spans="1:4">
      <c r="A6" s="136" t="s">
        <v>13</v>
      </c>
      <c r="B6" s="137">
        <v>43731</v>
      </c>
      <c r="C6" s="135" t="s">
        <v>14</v>
      </c>
      <c r="D6" s="138" t="s">
        <v>15</v>
      </c>
    </row>
    <row r="7" spans="1:4">
      <c r="A7" s="139" t="s">
        <v>16</v>
      </c>
      <c r="B7" s="140">
        <v>43821</v>
      </c>
      <c r="C7" s="133" t="s">
        <v>17</v>
      </c>
      <c r="D7" s="139" t="s">
        <v>18</v>
      </c>
    </row>
    <row r="8" ht="26" spans="1:4">
      <c r="A8" s="139" t="s">
        <v>19</v>
      </c>
      <c r="B8" s="140">
        <v>44187</v>
      </c>
      <c r="C8" s="107" t="s">
        <v>20</v>
      </c>
      <c r="D8" s="139" t="s">
        <v>21</v>
      </c>
    </row>
    <row r="9" spans="1:4">
      <c r="A9" s="141" t="s">
        <v>22</v>
      </c>
      <c r="B9" s="142">
        <v>44249</v>
      </c>
      <c r="C9" s="143" t="s">
        <v>23</v>
      </c>
      <c r="D9" s="144" t="s">
        <v>21</v>
      </c>
    </row>
    <row r="10" ht="91" spans="1:4">
      <c r="A10" s="145"/>
      <c r="B10" s="142">
        <v>44390</v>
      </c>
      <c r="C10" s="143" t="s">
        <v>24</v>
      </c>
      <c r="D10" s="146" t="s">
        <v>21</v>
      </c>
    </row>
    <row r="11" spans="1:4">
      <c r="A11" s="147"/>
      <c r="B11" s="142">
        <v>44559</v>
      </c>
      <c r="C11" s="143" t="s">
        <v>25</v>
      </c>
      <c r="D11" s="148"/>
    </row>
    <row r="12" ht="26" spans="1:4">
      <c r="A12" s="149" t="s">
        <v>26</v>
      </c>
      <c r="B12" s="150">
        <v>44619</v>
      </c>
      <c r="C12" s="151" t="s">
        <v>27</v>
      </c>
      <c r="D12" s="152" t="s">
        <v>28</v>
      </c>
    </row>
    <row r="13" ht="39" spans="1:4">
      <c r="A13" s="149"/>
      <c r="B13" s="150">
        <v>44619</v>
      </c>
      <c r="C13" s="151" t="s">
        <v>29</v>
      </c>
      <c r="D13" s="152"/>
    </row>
    <row r="14" ht="39" spans="1:4">
      <c r="A14" s="149"/>
      <c r="B14" s="150">
        <v>44619</v>
      </c>
      <c r="C14" s="151" t="s">
        <v>30</v>
      </c>
      <c r="D14" s="152"/>
    </row>
    <row r="15" spans="1:4">
      <c r="A15" s="149"/>
      <c r="B15" s="150">
        <v>44619</v>
      </c>
      <c r="C15" s="151" t="s">
        <v>31</v>
      </c>
      <c r="D15" s="152"/>
    </row>
    <row r="16" ht="26" spans="1:4">
      <c r="A16" s="149"/>
      <c r="B16" s="150">
        <v>44624</v>
      </c>
      <c r="C16" s="151" t="s">
        <v>32</v>
      </c>
      <c r="D16" s="153" t="s">
        <v>28</v>
      </c>
    </row>
    <row r="17" spans="1:4">
      <c r="A17" s="154" t="s">
        <v>33</v>
      </c>
      <c r="B17" s="155">
        <v>44754</v>
      </c>
      <c r="C17" s="156" t="s">
        <v>34</v>
      </c>
      <c r="D17" s="157" t="s">
        <v>28</v>
      </c>
    </row>
    <row r="18" spans="1:4">
      <c r="A18" s="158"/>
      <c r="B18" s="159">
        <v>44817</v>
      </c>
      <c r="C18" s="160" t="s">
        <v>35</v>
      </c>
      <c r="D18" s="161" t="s">
        <v>28</v>
      </c>
    </row>
  </sheetData>
  <mergeCells count="5">
    <mergeCell ref="A9:A11"/>
    <mergeCell ref="A12:A16"/>
    <mergeCell ref="A17:A18"/>
    <mergeCell ref="D10:D11"/>
    <mergeCell ref="D12:D15"/>
  </mergeCell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abSelected="1" workbookViewId="0">
      <selection activeCell="A17" sqref="A17:L17"/>
    </sheetView>
  </sheetViews>
  <sheetFormatPr defaultColWidth="10.44" defaultRowHeight="15"/>
  <cols>
    <col min="1" max="16384" width="10.44" style="9"/>
  </cols>
  <sheetData>
    <row r="1" ht="17.5" spans="1:12">
      <c r="A1" s="116" t="s">
        <v>36</v>
      </c>
      <c r="B1" s="117"/>
      <c r="C1" s="117"/>
      <c r="D1" s="117"/>
      <c r="E1" s="117"/>
      <c r="F1" s="117"/>
      <c r="G1" s="117"/>
      <c r="H1" s="117"/>
      <c r="I1" s="117"/>
      <c r="J1" s="117"/>
      <c r="K1" s="117"/>
      <c r="L1" s="117"/>
    </row>
    <row r="2" ht="13" spans="1:12">
      <c r="A2" s="118" t="s">
        <v>37</v>
      </c>
      <c r="B2" s="119"/>
      <c r="C2" s="119"/>
      <c r="D2" s="120"/>
      <c r="E2" s="121" t="s">
        <v>38</v>
      </c>
      <c r="F2" s="119"/>
      <c r="G2" s="119"/>
      <c r="H2" s="119"/>
      <c r="I2" s="119"/>
      <c r="J2" s="119"/>
      <c r="K2" s="119"/>
      <c r="L2" s="120"/>
    </row>
    <row r="3" ht="13" spans="1:12">
      <c r="A3" s="118" t="s">
        <v>39</v>
      </c>
      <c r="B3" s="119"/>
      <c r="C3" s="119"/>
      <c r="D3" s="120"/>
      <c r="E3" s="121" t="s">
        <v>40</v>
      </c>
      <c r="F3" s="119"/>
      <c r="G3" s="119"/>
      <c r="H3" s="119"/>
      <c r="I3" s="119"/>
      <c r="J3" s="119"/>
      <c r="K3" s="119"/>
      <c r="L3" s="120"/>
    </row>
    <row r="4" ht="13" spans="1:12">
      <c r="A4" s="118" t="s">
        <v>41</v>
      </c>
      <c r="B4" s="119"/>
      <c r="C4" s="119"/>
      <c r="D4" s="120"/>
      <c r="E4" s="121" t="s">
        <v>42</v>
      </c>
      <c r="F4" s="119"/>
      <c r="G4" s="119"/>
      <c r="H4" s="119"/>
      <c r="I4" s="119"/>
      <c r="J4" s="119"/>
      <c r="K4" s="119"/>
      <c r="L4" s="120"/>
    </row>
    <row r="5" ht="13" spans="1:12">
      <c r="A5" s="118" t="s">
        <v>43</v>
      </c>
      <c r="B5" s="119"/>
      <c r="C5" s="119"/>
      <c r="D5" s="120"/>
      <c r="E5" s="121" t="s">
        <v>44</v>
      </c>
      <c r="F5" s="119"/>
      <c r="G5" s="119"/>
      <c r="H5" s="119"/>
      <c r="I5" s="119"/>
      <c r="J5" s="119"/>
      <c r="K5" s="119"/>
      <c r="L5" s="120"/>
    </row>
    <row r="6" ht="13" spans="1:12">
      <c r="A6" s="122"/>
      <c r="B6" s="122"/>
      <c r="C6" s="122"/>
      <c r="D6" s="122"/>
      <c r="E6" s="122"/>
      <c r="F6" s="122"/>
      <c r="G6" s="122"/>
      <c r="H6" s="122"/>
      <c r="I6" s="122"/>
      <c r="J6" s="122"/>
      <c r="K6" s="122"/>
      <c r="L6" s="122"/>
    </row>
    <row r="7" ht="26" spans="1:12">
      <c r="A7" s="118" t="s">
        <v>45</v>
      </c>
      <c r="B7" s="120"/>
      <c r="C7" s="118" t="s">
        <v>46</v>
      </c>
      <c r="D7" s="118" t="s">
        <v>47</v>
      </c>
      <c r="E7" s="118" t="s">
        <v>48</v>
      </c>
      <c r="F7" s="118" t="s">
        <v>49</v>
      </c>
      <c r="G7" s="118" t="s">
        <v>50</v>
      </c>
      <c r="H7" s="118" t="s">
        <v>51</v>
      </c>
      <c r="I7" s="118" t="s">
        <v>52</v>
      </c>
      <c r="J7" s="118" t="s">
        <v>53</v>
      </c>
      <c r="K7" s="118" t="s">
        <v>54</v>
      </c>
      <c r="L7" s="118" t="s">
        <v>55</v>
      </c>
    </row>
    <row r="8" ht="13" spans="1:12">
      <c r="A8" s="118" t="s">
        <v>56</v>
      </c>
      <c r="B8" s="118" t="s">
        <v>57</v>
      </c>
      <c r="C8" s="118">
        <f>Index!D14</f>
        <v>14</v>
      </c>
      <c r="D8" s="19" t="s">
        <v>58</v>
      </c>
      <c r="E8" s="19">
        <f ca="1">Index!T14</f>
        <v>0</v>
      </c>
      <c r="F8" s="19">
        <f ca="1">Index!Z14</f>
        <v>0</v>
      </c>
      <c r="G8" s="19">
        <f ca="1">Index!AF14</f>
        <v>0</v>
      </c>
      <c r="H8" s="19">
        <f ca="1">Index!AL14</f>
        <v>0</v>
      </c>
      <c r="I8" s="19">
        <f ca="1">Index!AR14</f>
        <v>0</v>
      </c>
      <c r="J8" s="126">
        <f ca="1" t="shared" ref="J8:J10" si="0">(E8+E11)/(C8+C11-D11)</f>
        <v>0</v>
      </c>
      <c r="K8" s="126">
        <f ca="1">((E8+E11)+0.8*(F8+F11)+0.6*(G8+G11)+0.4*(H8+H11)+0.2*(I8+I11))/(C8+C11-D11)</f>
        <v>0</v>
      </c>
      <c r="L8" s="126">
        <f ca="1" t="shared" ref="L8:L10" si="1">((E8+E11)+(F8+F11)+(G8+G11)+(H8+H11)+(I8+I11))/(C8+C11-D11)</f>
        <v>0</v>
      </c>
    </row>
    <row r="9" ht="13" spans="1:12">
      <c r="A9" s="19"/>
      <c r="B9" s="118" t="s">
        <v>59</v>
      </c>
      <c r="C9" s="118">
        <f>Index!E14</f>
        <v>45</v>
      </c>
      <c r="D9" s="19" t="s">
        <v>58</v>
      </c>
      <c r="E9" s="19">
        <f ca="1">Index!U14</f>
        <v>0</v>
      </c>
      <c r="F9" s="19">
        <f ca="1">Index!AA14</f>
        <v>0</v>
      </c>
      <c r="G9" s="19">
        <f ca="1">Index!AG14</f>
        <v>0</v>
      </c>
      <c r="H9" s="19">
        <f ca="1">Index!AM14</f>
        <v>0</v>
      </c>
      <c r="I9" s="19">
        <f ca="1">Index!AS14</f>
        <v>0</v>
      </c>
      <c r="J9" s="126">
        <f ca="1" t="shared" si="0"/>
        <v>0</v>
      </c>
      <c r="K9" s="126">
        <f ca="1">((E9+E12)+0.8*(F9+F12)+0.6*(G9+G12)+0.4*(H9+H12)+0.2*(I9+I12))/(C9+C12-D12)</f>
        <v>0</v>
      </c>
      <c r="L9" s="126">
        <f ca="1" t="shared" si="1"/>
        <v>0</v>
      </c>
    </row>
    <row r="10" ht="13" spans="1:12">
      <c r="A10" s="19"/>
      <c r="B10" s="118" t="s">
        <v>60</v>
      </c>
      <c r="C10" s="118">
        <f>Index!F14</f>
        <v>4</v>
      </c>
      <c r="D10" s="19" t="s">
        <v>58</v>
      </c>
      <c r="E10" s="19">
        <f ca="1">Index!V14</f>
        <v>0</v>
      </c>
      <c r="F10" s="19">
        <f ca="1">Index!AB14</f>
        <v>0</v>
      </c>
      <c r="G10" s="19">
        <f ca="1">Index!AH14</f>
        <v>0</v>
      </c>
      <c r="H10" s="19">
        <f ca="1">Index!AN14</f>
        <v>0</v>
      </c>
      <c r="I10" s="19">
        <f ca="1">Index!AT14</f>
        <v>0</v>
      </c>
      <c r="J10" s="126">
        <f ca="1" t="shared" si="0"/>
        <v>0</v>
      </c>
      <c r="K10" s="126">
        <f ca="1">((E10+E13)+0.8*(F10+F13)+0.1*(G10+G13)+0.4*(H10+H13)+0.2*(I10+I13))/(C10+C13-D13)</f>
        <v>0</v>
      </c>
      <c r="L10" s="126">
        <f ca="1" t="shared" si="1"/>
        <v>0</v>
      </c>
    </row>
    <row r="11" ht="13" spans="1:12">
      <c r="A11" s="118"/>
      <c r="B11" s="118" t="s">
        <v>61</v>
      </c>
      <c r="C11" s="118">
        <f>Index!G14</f>
        <v>28</v>
      </c>
      <c r="D11" s="19">
        <f ca="1">Index!Q14</f>
        <v>0</v>
      </c>
      <c r="E11" s="19">
        <f ca="1">Index!W14</f>
        <v>0</v>
      </c>
      <c r="F11" s="19">
        <f ca="1">Index!AC14</f>
        <v>0</v>
      </c>
      <c r="G11" s="19">
        <f ca="1">Index!AI14</f>
        <v>0</v>
      </c>
      <c r="H11" s="19">
        <f ca="1">Index!AO14</f>
        <v>0</v>
      </c>
      <c r="I11" s="19">
        <f ca="1">Index!AU14</f>
        <v>0</v>
      </c>
      <c r="J11" s="118" t="s">
        <v>58</v>
      </c>
      <c r="K11" s="127"/>
      <c r="L11" s="128"/>
    </row>
    <row r="12" ht="13" spans="1:12">
      <c r="A12" s="118"/>
      <c r="B12" s="118" t="s">
        <v>62</v>
      </c>
      <c r="C12" s="118">
        <f>Index!H14</f>
        <v>43</v>
      </c>
      <c r="D12" s="19">
        <f ca="1">Index!R14</f>
        <v>0</v>
      </c>
      <c r="E12" s="19">
        <f ca="1">Index!X14</f>
        <v>0</v>
      </c>
      <c r="F12" s="19">
        <f ca="1">Index!AD14</f>
        <v>0</v>
      </c>
      <c r="G12" s="19">
        <f ca="1">Index!AJ14</f>
        <v>0</v>
      </c>
      <c r="H12" s="19">
        <f ca="1">Index!AP14</f>
        <v>0</v>
      </c>
      <c r="I12" s="19">
        <f ca="1">Index!AV14</f>
        <v>0</v>
      </c>
      <c r="J12" s="118"/>
      <c r="K12" s="118"/>
      <c r="L12" s="19"/>
    </row>
    <row r="13" ht="13" spans="1:12">
      <c r="A13" s="118"/>
      <c r="B13" s="118" t="s">
        <v>63</v>
      </c>
      <c r="C13" s="118">
        <f>Index!I14</f>
        <v>1</v>
      </c>
      <c r="D13" s="19">
        <f ca="1">Index!S14</f>
        <v>0</v>
      </c>
      <c r="E13" s="19">
        <f ca="1">Index!Y14</f>
        <v>0</v>
      </c>
      <c r="F13" s="19">
        <f ca="1">Index!AE14</f>
        <v>0</v>
      </c>
      <c r="G13" s="19">
        <f ca="1">Index!AK14</f>
        <v>0</v>
      </c>
      <c r="H13" s="19">
        <f ca="1">Index!AQ14</f>
        <v>0</v>
      </c>
      <c r="I13" s="19">
        <f ca="1">Index!AW14</f>
        <v>0</v>
      </c>
      <c r="J13" s="118"/>
      <c r="K13" s="118"/>
      <c r="L13" s="118"/>
    </row>
    <row r="14" ht="13" spans="1:12">
      <c r="A14" s="122"/>
      <c r="B14" s="122"/>
      <c r="C14" s="122"/>
      <c r="D14" s="122"/>
      <c r="E14" s="122"/>
      <c r="F14" s="122"/>
      <c r="G14" s="122"/>
      <c r="H14" s="122"/>
      <c r="I14" s="122"/>
      <c r="J14" s="122"/>
      <c r="K14" s="122"/>
      <c r="L14" s="122"/>
    </row>
    <row r="15" ht="13" spans="1:12">
      <c r="A15" s="122"/>
      <c r="B15" s="122"/>
      <c r="C15" s="122"/>
      <c r="D15" s="122"/>
      <c r="E15" s="122"/>
      <c r="F15" s="122"/>
      <c r="G15" s="122"/>
      <c r="H15" s="122"/>
      <c r="I15" s="122"/>
      <c r="J15" s="122"/>
      <c r="K15" s="122"/>
      <c r="L15" s="122"/>
    </row>
    <row r="16" ht="13" spans="1:12">
      <c r="A16" s="122"/>
      <c r="B16" s="122"/>
      <c r="C16" s="122"/>
      <c r="D16" s="122"/>
      <c r="E16" s="122"/>
      <c r="F16" s="122"/>
      <c r="G16" s="122"/>
      <c r="H16" s="122"/>
      <c r="I16" s="122"/>
      <c r="J16" s="122"/>
      <c r="K16" s="122"/>
      <c r="L16" s="122"/>
    </row>
    <row r="17" ht="13" spans="1:12">
      <c r="A17" s="123" t="s">
        <v>64</v>
      </c>
      <c r="B17" s="123"/>
      <c r="C17" s="123"/>
      <c r="D17" s="123"/>
      <c r="E17" s="123"/>
      <c r="F17" s="123"/>
      <c r="G17" s="123"/>
      <c r="H17" s="123"/>
      <c r="I17" s="123"/>
      <c r="J17" s="123"/>
      <c r="K17" s="123"/>
      <c r="L17" s="123"/>
    </row>
    <row r="18" ht="13" spans="1:12">
      <c r="A18" s="124" t="s">
        <v>65</v>
      </c>
      <c r="B18" s="124"/>
      <c r="C18" s="124"/>
      <c r="D18" s="124"/>
      <c r="E18" s="124"/>
      <c r="F18" s="124"/>
      <c r="G18" s="124"/>
      <c r="H18" s="124"/>
      <c r="I18" s="124"/>
      <c r="J18" s="124"/>
      <c r="K18" s="124"/>
      <c r="L18" s="124"/>
    </row>
    <row r="19" ht="13" spans="1:12">
      <c r="A19" s="124" t="s">
        <v>66</v>
      </c>
      <c r="B19" s="124"/>
      <c r="C19" s="124"/>
      <c r="D19" s="124"/>
      <c r="E19" s="124"/>
      <c r="F19" s="124"/>
      <c r="G19" s="124"/>
      <c r="H19" s="124"/>
      <c r="I19" s="124"/>
      <c r="J19" s="124"/>
      <c r="K19" s="124"/>
      <c r="L19" s="124"/>
    </row>
    <row r="20" ht="13" spans="1:12">
      <c r="A20" s="124" t="s">
        <v>67</v>
      </c>
      <c r="B20" s="124"/>
      <c r="C20" s="124"/>
      <c r="D20" s="124"/>
      <c r="E20" s="124"/>
      <c r="F20" s="124"/>
      <c r="G20" s="124"/>
      <c r="H20" s="124"/>
      <c r="I20" s="124"/>
      <c r="J20" s="124"/>
      <c r="K20" s="124"/>
      <c r="L20" s="124"/>
    </row>
    <row r="21" ht="13" spans="1:12">
      <c r="A21" s="124" t="s">
        <v>68</v>
      </c>
      <c r="B21" s="124"/>
      <c r="C21" s="124"/>
      <c r="D21" s="124"/>
      <c r="E21" s="124"/>
      <c r="F21" s="124"/>
      <c r="G21" s="124"/>
      <c r="H21" s="124"/>
      <c r="I21" s="124"/>
      <c r="J21" s="124"/>
      <c r="K21" s="124"/>
      <c r="L21" s="124"/>
    </row>
    <row r="22" ht="13" spans="1:12">
      <c r="A22" s="124" t="s">
        <v>69</v>
      </c>
      <c r="B22" s="124"/>
      <c r="C22" s="124"/>
      <c r="D22" s="124"/>
      <c r="E22" s="124"/>
      <c r="F22" s="124"/>
      <c r="G22" s="124"/>
      <c r="H22" s="124"/>
      <c r="I22" s="124"/>
      <c r="J22" s="124"/>
      <c r="K22" s="124"/>
      <c r="L22" s="124"/>
    </row>
    <row r="23" ht="13" spans="1:12">
      <c r="A23" s="125" t="s">
        <v>70</v>
      </c>
      <c r="B23" s="124"/>
      <c r="C23" s="124"/>
      <c r="D23" s="124"/>
      <c r="E23" s="124"/>
      <c r="F23" s="124"/>
      <c r="G23" s="124"/>
      <c r="H23" s="124"/>
      <c r="I23" s="124"/>
      <c r="J23" s="124"/>
      <c r="K23" s="124"/>
      <c r="L23" s="124"/>
    </row>
  </sheetData>
  <mergeCells count="19">
    <mergeCell ref="A1:L1"/>
    <mergeCell ref="A2:D2"/>
    <mergeCell ref="E2:L2"/>
    <mergeCell ref="A3:D3"/>
    <mergeCell ref="E3:L3"/>
    <mergeCell ref="A4:D4"/>
    <mergeCell ref="E4:L4"/>
    <mergeCell ref="A5:D5"/>
    <mergeCell ref="E5:L5"/>
    <mergeCell ref="A7:B7"/>
    <mergeCell ref="A17:L17"/>
    <mergeCell ref="A18:L18"/>
    <mergeCell ref="A19:L19"/>
    <mergeCell ref="A20:L20"/>
    <mergeCell ref="A21:L21"/>
    <mergeCell ref="A22:L22"/>
    <mergeCell ref="A23:L23"/>
    <mergeCell ref="A8:A13"/>
    <mergeCell ref="J11:L13"/>
  </mergeCells>
  <conditionalFormatting sqref="J8:L8">
    <cfRule type="cellIs" dxfId="0" priority="1" operator="lessThan">
      <formula>1</formula>
    </cfRule>
  </conditionalFormatting>
  <conditionalFormatting sqref="J9:L9">
    <cfRule type="cellIs" dxfId="0" priority="2" operator="lessThan">
      <formula>0.9</formula>
    </cfRule>
  </conditionalFormatting>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0000FF"/>
  </sheetPr>
  <dimension ref="A1:AW308"/>
  <sheetViews>
    <sheetView workbookViewId="0">
      <selection activeCell="I18" sqref="I18"/>
    </sheetView>
  </sheetViews>
  <sheetFormatPr defaultColWidth="9" defaultRowHeight="13"/>
  <cols>
    <col min="1" max="1" width="7" style="20" customWidth="1"/>
    <col min="2" max="2" width="30.44" style="20" customWidth="1"/>
    <col min="3" max="3" width="36.89" style="20" customWidth="1"/>
    <col min="4" max="14" width="6.89" style="92" customWidth="1"/>
    <col min="15" max="15" width="7.11" style="20" customWidth="1"/>
    <col min="16" max="16" width="9" style="20"/>
    <col min="17" max="17" width="13.89" style="20" customWidth="1"/>
    <col min="18" max="18" width="14.55" style="20" customWidth="1"/>
    <col min="19" max="19" width="17.44" style="20" customWidth="1"/>
    <col min="20" max="20" width="29.11" style="20" customWidth="1"/>
    <col min="21" max="21" width="38.55" style="20" customWidth="1"/>
    <col min="22" max="16384" width="9" style="20"/>
  </cols>
  <sheetData>
    <row r="1" ht="52" spans="1:49">
      <c r="A1" s="93" t="s">
        <v>71</v>
      </c>
      <c r="B1" s="93" t="s">
        <v>72</v>
      </c>
      <c r="C1" s="94" t="s">
        <v>73</v>
      </c>
      <c r="D1" s="95" t="s">
        <v>74</v>
      </c>
      <c r="E1" s="95" t="s">
        <v>75</v>
      </c>
      <c r="F1" s="95" t="s">
        <v>76</v>
      </c>
      <c r="G1" s="95" t="s">
        <v>77</v>
      </c>
      <c r="H1" s="95" t="s">
        <v>78</v>
      </c>
      <c r="I1" s="95" t="s">
        <v>79</v>
      </c>
      <c r="J1" s="95" t="s">
        <v>80</v>
      </c>
      <c r="K1" s="95" t="s">
        <v>81</v>
      </c>
      <c r="L1" s="95" t="s">
        <v>82</v>
      </c>
      <c r="M1" s="95" t="s">
        <v>83</v>
      </c>
      <c r="N1" s="95" t="s">
        <v>84</v>
      </c>
      <c r="O1" s="94" t="s">
        <v>85</v>
      </c>
      <c r="P1" s="108" t="s">
        <v>86</v>
      </c>
      <c r="Q1" s="114" t="s">
        <v>87</v>
      </c>
      <c r="R1" s="114" t="s">
        <v>88</v>
      </c>
      <c r="S1" s="114" t="s">
        <v>89</v>
      </c>
      <c r="T1" s="115" t="s">
        <v>90</v>
      </c>
      <c r="U1" s="115" t="s">
        <v>91</v>
      </c>
      <c r="V1" s="115" t="s">
        <v>92</v>
      </c>
      <c r="W1" s="115" t="s">
        <v>93</v>
      </c>
      <c r="X1" s="115" t="s">
        <v>94</v>
      </c>
      <c r="Y1" s="115" t="s">
        <v>95</v>
      </c>
      <c r="Z1" s="114" t="s">
        <v>96</v>
      </c>
      <c r="AA1" s="114" t="s">
        <v>97</v>
      </c>
      <c r="AB1" s="114" t="s">
        <v>98</v>
      </c>
      <c r="AC1" s="114" t="s">
        <v>99</v>
      </c>
      <c r="AD1" s="114" t="s">
        <v>100</v>
      </c>
      <c r="AE1" s="114" t="s">
        <v>101</v>
      </c>
      <c r="AF1" s="115" t="s">
        <v>102</v>
      </c>
      <c r="AG1" s="115" t="s">
        <v>103</v>
      </c>
      <c r="AH1" s="115" t="s">
        <v>104</v>
      </c>
      <c r="AI1" s="115" t="s">
        <v>105</v>
      </c>
      <c r="AJ1" s="115" t="s">
        <v>106</v>
      </c>
      <c r="AK1" s="115" t="s">
        <v>107</v>
      </c>
      <c r="AL1" s="114" t="s">
        <v>108</v>
      </c>
      <c r="AM1" s="114" t="s">
        <v>109</v>
      </c>
      <c r="AN1" s="114" t="s">
        <v>110</v>
      </c>
      <c r="AO1" s="114" t="s">
        <v>111</v>
      </c>
      <c r="AP1" s="114" t="s">
        <v>112</v>
      </c>
      <c r="AQ1" s="114" t="s">
        <v>113</v>
      </c>
      <c r="AR1" s="115" t="s">
        <v>114</v>
      </c>
      <c r="AS1" s="115" t="s">
        <v>115</v>
      </c>
      <c r="AT1" s="115" t="s">
        <v>116</v>
      </c>
      <c r="AU1" s="115" t="s">
        <v>117</v>
      </c>
      <c r="AV1" s="115" t="s">
        <v>118</v>
      </c>
      <c r="AW1" s="115" t="s">
        <v>119</v>
      </c>
    </row>
    <row r="2" spans="1:49">
      <c r="A2" s="27" t="s">
        <v>120</v>
      </c>
      <c r="B2" s="27" t="s">
        <v>121</v>
      </c>
      <c r="C2" s="27"/>
      <c r="D2" s="96">
        <f>COUNTIF(HA!$B:$B,"A")</f>
        <v>4</v>
      </c>
      <c r="E2" s="96">
        <f>COUNTIF(HA!$B:$B,"B")</f>
        <v>14</v>
      </c>
      <c r="F2" s="96">
        <f>COUNTIF(HA!$B:$B,"C")</f>
        <v>2</v>
      </c>
      <c r="G2" s="96">
        <f>COUNTIF(HA!$B:$B,"CA")</f>
        <v>0</v>
      </c>
      <c r="H2" s="96">
        <f>COUNTIF(HA!$B:$B,"CB")</f>
        <v>0</v>
      </c>
      <c r="I2" s="96">
        <f>COUNTIF(HA!$B:$B,"CC")</f>
        <v>0</v>
      </c>
      <c r="J2" s="81">
        <f>SUM(D2:I2)</f>
        <v>20</v>
      </c>
      <c r="K2" s="109"/>
      <c r="L2" s="109"/>
      <c r="M2" s="109"/>
      <c r="N2" s="109"/>
      <c r="O2" s="110"/>
      <c r="P2" s="110" t="s">
        <v>122</v>
      </c>
      <c r="Q2" s="19">
        <f ca="1" t="shared" ref="Q2:Q13" si="0">SUMPRODUCT((INDIRECT($A2&amp;"!B:B")="CA")*((INDIRECT($A2&amp;"!O:O")="NA")))</f>
        <v>0</v>
      </c>
      <c r="R2" s="19">
        <f ca="1" t="shared" ref="R2:R13" si="1">SUMPRODUCT((INDIRECT($A2&amp;"!B:B")="CB")*((INDIRECT($A2&amp;"!O:O")="NA")))</f>
        <v>0</v>
      </c>
      <c r="S2" s="19">
        <f ca="1" t="shared" ref="S2:S13" si="2">SUMPRODUCT((INDIRECT($A2&amp;"!B:B")="CC")*((INDIRECT($A2&amp;"!O:O")="NA")))</f>
        <v>0</v>
      </c>
      <c r="T2" s="19">
        <f ca="1" t="shared" ref="T2:T13" si="3">SUMPRODUCT((INDIRECT($A2&amp;"!B:B")="A")*((INDIRECT($A2&amp;"!O:O")="T")))</f>
        <v>0</v>
      </c>
      <c r="U2" s="19">
        <f ca="1" t="shared" ref="U2:U13" si="4">SUMPRODUCT((INDIRECT($A2&amp;"!B:B")="B")*((INDIRECT($A2&amp;"!O:O")="T")))</f>
        <v>0</v>
      </c>
      <c r="V2" s="19">
        <f ca="1" t="shared" ref="V2:V13" si="5">SUMPRODUCT((INDIRECT($A2&amp;"!B:B")="C")*((INDIRECT($A2&amp;"!O:O")="T")))</f>
        <v>0</v>
      </c>
      <c r="W2" s="19">
        <f ca="1" t="shared" ref="W2:W13" si="6">SUMPRODUCT((INDIRECT($A2&amp;"!B:B")="CA")*((INDIRECT($A2&amp;"!O:O")="T")))</f>
        <v>0</v>
      </c>
      <c r="X2" s="19">
        <f ca="1" t="shared" ref="X2:X13" si="7">SUMPRODUCT((INDIRECT($A2&amp;"!B:B")="CB")*((INDIRECT($A2&amp;"!O:O")="T")))</f>
        <v>0</v>
      </c>
      <c r="Y2" s="19">
        <f ca="1" t="shared" ref="Y2:Y13" si="8">SUMPRODUCT((INDIRECT($A2&amp;"!B:B")="CC")*((INDIRECT($A2&amp;"!O:O")="T")))</f>
        <v>0</v>
      </c>
      <c r="Z2" s="19">
        <f ca="1" t="shared" ref="Z2:Z13" si="9">SUMPRODUCT((INDIRECT($A2&amp;"!B:B")="A")*((INDIRECT($A2&amp;"!O:O")="T+1Q")))</f>
        <v>0</v>
      </c>
      <c r="AA2" s="19">
        <f ca="1" t="shared" ref="AA2:AA13" si="10">SUMPRODUCT((INDIRECT($A2&amp;"!B:B")="B")*((INDIRECT($A2&amp;"!O:O")="T+1Q")))</f>
        <v>0</v>
      </c>
      <c r="AB2" s="19">
        <f ca="1" t="shared" ref="AB2:AB13" si="11">SUMPRODUCT((INDIRECT($A2&amp;"!B:B")="C")*((INDIRECT($A2&amp;"!O:O")="T+1Q")))</f>
        <v>0</v>
      </c>
      <c r="AC2" s="19">
        <f ca="1" t="shared" ref="AC2:AC13" si="12">SUMPRODUCT((INDIRECT($A2&amp;"!B:B")="CA")*((INDIRECT($A2&amp;"!O:O")="T+1Q")))</f>
        <v>0</v>
      </c>
      <c r="AD2" s="19">
        <f ca="1" t="shared" ref="AD2:AD13" si="13">SUMPRODUCT((INDIRECT($A2&amp;"!B:B")="CB")*((INDIRECT($A2&amp;"!O:O")="T+1Q")))</f>
        <v>0</v>
      </c>
      <c r="AE2" s="19">
        <f ca="1">SUMPRODUCT((INDIRECT($A2&amp;"!B:B")="A")*((INDIRECT($A2&amp;"!O:O")="T+2Q")))</f>
        <v>0</v>
      </c>
      <c r="AF2" s="19">
        <f ca="1" t="shared" ref="AF2:AF13" si="14">SUMPRODUCT((INDIRECT($A2&amp;"!B:B")="A")*((INDIRECT($A2&amp;"!O:O")="T+2Q")))</f>
        <v>0</v>
      </c>
      <c r="AG2" s="19">
        <f ca="1" t="shared" ref="AG2:AG13" si="15">SUMPRODUCT((INDIRECT($A2&amp;"!B:B")="B")*((INDIRECT($A2&amp;"!O:O")="T+2Q")))</f>
        <v>0</v>
      </c>
      <c r="AH2" s="19">
        <f ca="1" t="shared" ref="AH2:AH13" si="16">SUMPRODUCT((INDIRECT($A2&amp;"!B:B")="C")*((INDIRECT($A2&amp;"!O:O")="T+2Q")))</f>
        <v>0</v>
      </c>
      <c r="AI2" s="19">
        <f ca="1" t="shared" ref="AI2:AI13" si="17">SUMPRODUCT((INDIRECT($A2&amp;"!B:B")="CA")*((INDIRECT($A2&amp;"!O:O")="T+2Q")))</f>
        <v>0</v>
      </c>
      <c r="AJ2" s="19">
        <f ca="1" t="shared" ref="AJ2:AJ13" si="18">SUMPRODUCT((INDIRECT($A2&amp;"!B:B")="CB")*((INDIRECT($A2&amp;"!O:O")="T+2Q")))</f>
        <v>0</v>
      </c>
      <c r="AK2" s="19">
        <f ca="1" t="shared" ref="AK2:AK13" si="19">SUMPRODUCT((INDIRECT($A2&amp;"!B:B")="CC")*((INDIRECT($A2&amp;"!O:O")="T+2Q")))</f>
        <v>0</v>
      </c>
      <c r="AL2" s="19">
        <f ca="1" t="shared" ref="AL2:AL13" si="20">SUMPRODUCT((INDIRECT($A2&amp;"!B:B")="A")*((INDIRECT($A2&amp;"!O:O")="T+3Q")))</f>
        <v>0</v>
      </c>
      <c r="AM2" s="19">
        <f ca="1" t="shared" ref="AM2:AM13" si="21">SUMPRODUCT((INDIRECT($A2&amp;"!B:B")="B")*((INDIRECT($A2&amp;"!O:O")="T+3Q")))</f>
        <v>0</v>
      </c>
      <c r="AN2" s="19">
        <f ca="1" t="shared" ref="AN2:AN13" si="22">SUMPRODUCT((INDIRECT($A2&amp;"!B:B")="C")*((INDIRECT($A2&amp;"!O:O")="T+3Q")))</f>
        <v>0</v>
      </c>
      <c r="AO2" s="19">
        <f ca="1" t="shared" ref="AO2:AO13" si="23">SUMPRODUCT((INDIRECT($A2&amp;"!B:B")="CA")*((INDIRECT($A2&amp;"!O:O")="T+3Q")))</f>
        <v>0</v>
      </c>
      <c r="AP2" s="19">
        <f ca="1" t="shared" ref="AP2:AP13" si="24">SUMPRODUCT((INDIRECT($A2&amp;"!B:B")="CB")*((INDIRECT($A2&amp;"!O:O")="T+3Q")))</f>
        <v>0</v>
      </c>
      <c r="AQ2" s="19">
        <f ca="1" t="shared" ref="AQ2:AQ13" si="25">SUMPRODUCT((INDIRECT($A2&amp;"!B:B")="CC")*((INDIRECT($A2&amp;"!O:O")="T+3Q")))</f>
        <v>0</v>
      </c>
      <c r="AR2" s="19">
        <f ca="1" t="shared" ref="AR2:AR13" si="26">SUMPRODUCT((INDIRECT($A2&amp;"!B:B")="A")*((INDIRECT($A2&amp;"!O:O")="T+4Q")))</f>
        <v>0</v>
      </c>
      <c r="AS2" s="19">
        <f ca="1" t="shared" ref="AS2:AS13" si="27">SUMPRODUCT((INDIRECT($A2&amp;"!B:B")="B")*((INDIRECT($A2&amp;"!O:O")="T+4Q")))</f>
        <v>0</v>
      </c>
      <c r="AT2" s="19">
        <f ca="1" t="shared" ref="AT2:AT13" si="28">SUMPRODUCT((INDIRECT($A2&amp;"!B:B")="C")*((INDIRECT($A2&amp;"!O:O")="T+4Q")))</f>
        <v>0</v>
      </c>
      <c r="AU2" s="19">
        <f ca="1" t="shared" ref="AU2:AU13" si="29">SUMPRODUCT((INDIRECT($A2&amp;"!B:B")="CA")*((INDIRECT($A2&amp;"!O:O")="T+4Q")))</f>
        <v>0</v>
      </c>
      <c r="AV2" s="19">
        <f ca="1" t="shared" ref="AV2:AV13" si="30">SUMPRODUCT((INDIRECT($A2&amp;"!B:B")="CB")*((INDIRECT($A2&amp;"!O:O")="T+4Q")))</f>
        <v>0</v>
      </c>
      <c r="AW2" s="19">
        <f ca="1" t="shared" ref="AW2:AW13" si="31">SUMPRODUCT((INDIRECT($A2&amp;"!B:B")="CC")*((INDIRECT($A2&amp;"!O:O")="T+4Q")))</f>
        <v>0</v>
      </c>
    </row>
    <row r="3" spans="1:49">
      <c r="A3" s="27" t="s">
        <v>123</v>
      </c>
      <c r="B3" s="27" t="s">
        <v>124</v>
      </c>
      <c r="C3" s="27"/>
      <c r="D3" s="96">
        <f>COUNTIF(HB!$B:$B,"A")</f>
        <v>2</v>
      </c>
      <c r="E3" s="96">
        <f>COUNTIF(HB!$B:$B,"B")</f>
        <v>2</v>
      </c>
      <c r="F3" s="96">
        <f>COUNTIF(HB!$B:$B,"C")</f>
        <v>2</v>
      </c>
      <c r="G3" s="96">
        <f>COUNTIF(HB!$B:$B,"CA")</f>
        <v>0</v>
      </c>
      <c r="H3" s="96">
        <f>COUNTIF(HB!$B:$B,"CB")</f>
        <v>0</v>
      </c>
      <c r="I3" s="96">
        <f>COUNTIF(HB!$B:$B,"CC")</f>
        <v>0</v>
      </c>
      <c r="J3" s="81">
        <f t="shared" ref="J3:J13" si="32">SUM(D3:I3)</f>
        <v>6</v>
      </c>
      <c r="K3" s="109"/>
      <c r="L3" s="109"/>
      <c r="M3" s="109"/>
      <c r="N3" s="109"/>
      <c r="O3" s="110"/>
      <c r="P3" s="110" t="s">
        <v>122</v>
      </c>
      <c r="Q3" s="19">
        <f ca="1" t="shared" si="0"/>
        <v>0</v>
      </c>
      <c r="R3" s="19">
        <f ca="1" t="shared" si="1"/>
        <v>0</v>
      </c>
      <c r="S3" s="19">
        <f ca="1" t="shared" si="2"/>
        <v>0</v>
      </c>
      <c r="T3" s="19">
        <f ca="1" t="shared" si="3"/>
        <v>0</v>
      </c>
      <c r="U3" s="19">
        <f ca="1" t="shared" si="4"/>
        <v>0</v>
      </c>
      <c r="V3" s="19">
        <f ca="1" t="shared" si="5"/>
        <v>0</v>
      </c>
      <c r="W3" s="19">
        <f ca="1" t="shared" si="6"/>
        <v>0</v>
      </c>
      <c r="X3" s="19">
        <f ca="1" t="shared" si="7"/>
        <v>0</v>
      </c>
      <c r="Y3" s="19">
        <f ca="1" t="shared" si="8"/>
        <v>0</v>
      </c>
      <c r="Z3" s="19">
        <f ca="1" t="shared" si="9"/>
        <v>0</v>
      </c>
      <c r="AA3" s="19">
        <f ca="1" t="shared" si="10"/>
        <v>0</v>
      </c>
      <c r="AB3" s="19">
        <f ca="1" t="shared" si="11"/>
        <v>0</v>
      </c>
      <c r="AC3" s="19">
        <f ca="1" t="shared" si="12"/>
        <v>0</v>
      </c>
      <c r="AD3" s="19">
        <f ca="1" t="shared" si="13"/>
        <v>0</v>
      </c>
      <c r="AE3" s="19">
        <f ca="1" t="shared" ref="AE3:AE13" si="33">SUMPRODUCT((INDIRECT($A3&amp;"!B:B")="CC")*((INDIRECT($A3&amp;"!O:O")="T+1Q")))</f>
        <v>0</v>
      </c>
      <c r="AF3" s="19">
        <f ca="1" t="shared" si="14"/>
        <v>0</v>
      </c>
      <c r="AG3" s="19">
        <f ca="1" t="shared" si="15"/>
        <v>0</v>
      </c>
      <c r="AH3" s="19">
        <f ca="1" t="shared" si="16"/>
        <v>0</v>
      </c>
      <c r="AI3" s="19">
        <f ca="1" t="shared" si="17"/>
        <v>0</v>
      </c>
      <c r="AJ3" s="19">
        <f ca="1" t="shared" si="18"/>
        <v>0</v>
      </c>
      <c r="AK3" s="19">
        <f ca="1" t="shared" si="19"/>
        <v>0</v>
      </c>
      <c r="AL3" s="19">
        <f ca="1" t="shared" si="20"/>
        <v>0</v>
      </c>
      <c r="AM3" s="19">
        <f ca="1" t="shared" si="21"/>
        <v>0</v>
      </c>
      <c r="AN3" s="19">
        <f ca="1" t="shared" si="22"/>
        <v>0</v>
      </c>
      <c r="AO3" s="19">
        <f ca="1" t="shared" si="23"/>
        <v>0</v>
      </c>
      <c r="AP3" s="19">
        <f ca="1" t="shared" si="24"/>
        <v>0</v>
      </c>
      <c r="AQ3" s="19">
        <f ca="1" t="shared" si="25"/>
        <v>0</v>
      </c>
      <c r="AR3" s="19">
        <f ca="1" t="shared" si="26"/>
        <v>0</v>
      </c>
      <c r="AS3" s="19">
        <f ca="1" t="shared" si="27"/>
        <v>0</v>
      </c>
      <c r="AT3" s="19">
        <f ca="1" t="shared" si="28"/>
        <v>0</v>
      </c>
      <c r="AU3" s="19">
        <f ca="1" t="shared" si="29"/>
        <v>0</v>
      </c>
      <c r="AV3" s="19">
        <f ca="1" t="shared" si="30"/>
        <v>0</v>
      </c>
      <c r="AW3" s="19">
        <f ca="1" t="shared" si="31"/>
        <v>0</v>
      </c>
    </row>
    <row r="4" spans="1:49">
      <c r="A4" s="27" t="s">
        <v>125</v>
      </c>
      <c r="B4" s="27" t="s">
        <v>126</v>
      </c>
      <c r="C4" s="27"/>
      <c r="D4" s="96">
        <f>COUNTIF(HC!$B:$B,"A")</f>
        <v>0</v>
      </c>
      <c r="E4" s="96">
        <f>COUNTIF(HC!$B:$B,"B")</f>
        <v>10</v>
      </c>
      <c r="F4" s="96">
        <f>COUNTIF(HC!$B:$B,"C")</f>
        <v>0</v>
      </c>
      <c r="G4" s="96">
        <f>COUNTIF(HC!$B:$B,"CA")</f>
        <v>0</v>
      </c>
      <c r="H4" s="96">
        <f>COUNTIF(HC!$B:$B,"CB")</f>
        <v>0</v>
      </c>
      <c r="I4" s="96">
        <f>COUNTIF(HC!$B:$B,"CC")</f>
        <v>0</v>
      </c>
      <c r="J4" s="81">
        <f t="shared" si="32"/>
        <v>10</v>
      </c>
      <c r="K4" s="109"/>
      <c r="L4" s="109"/>
      <c r="M4" s="109"/>
      <c r="N4" s="109"/>
      <c r="O4" s="110"/>
      <c r="P4" s="110" t="s">
        <v>122</v>
      </c>
      <c r="Q4" s="19">
        <f ca="1" t="shared" si="0"/>
        <v>0</v>
      </c>
      <c r="R4" s="19">
        <f ca="1" t="shared" si="1"/>
        <v>0</v>
      </c>
      <c r="S4" s="19">
        <f ca="1" t="shared" si="2"/>
        <v>0</v>
      </c>
      <c r="T4" s="19">
        <f ca="1" t="shared" si="3"/>
        <v>0</v>
      </c>
      <c r="U4" s="19">
        <f ca="1" t="shared" si="4"/>
        <v>0</v>
      </c>
      <c r="V4" s="19">
        <f ca="1" t="shared" si="5"/>
        <v>0</v>
      </c>
      <c r="W4" s="19">
        <f ca="1" t="shared" si="6"/>
        <v>0</v>
      </c>
      <c r="X4" s="19">
        <f ca="1" t="shared" si="7"/>
        <v>0</v>
      </c>
      <c r="Y4" s="19">
        <f ca="1" t="shared" si="8"/>
        <v>0</v>
      </c>
      <c r="Z4" s="19">
        <f ca="1" t="shared" si="9"/>
        <v>0</v>
      </c>
      <c r="AA4" s="19">
        <f ca="1" t="shared" si="10"/>
        <v>0</v>
      </c>
      <c r="AB4" s="19">
        <f ca="1" t="shared" si="11"/>
        <v>0</v>
      </c>
      <c r="AC4" s="19">
        <f ca="1" t="shared" si="12"/>
        <v>0</v>
      </c>
      <c r="AD4" s="19">
        <f ca="1" t="shared" si="13"/>
        <v>0</v>
      </c>
      <c r="AE4" s="19">
        <f ca="1" t="shared" si="33"/>
        <v>0</v>
      </c>
      <c r="AF4" s="19">
        <f ca="1" t="shared" si="14"/>
        <v>0</v>
      </c>
      <c r="AG4" s="19">
        <f ca="1" t="shared" si="15"/>
        <v>0</v>
      </c>
      <c r="AH4" s="19">
        <f ca="1" t="shared" si="16"/>
        <v>0</v>
      </c>
      <c r="AI4" s="19">
        <f ca="1" t="shared" si="17"/>
        <v>0</v>
      </c>
      <c r="AJ4" s="19">
        <f ca="1" t="shared" si="18"/>
        <v>0</v>
      </c>
      <c r="AK4" s="19">
        <f ca="1" t="shared" si="19"/>
        <v>0</v>
      </c>
      <c r="AL4" s="19">
        <f ca="1" t="shared" si="20"/>
        <v>0</v>
      </c>
      <c r="AM4" s="19">
        <f ca="1" t="shared" si="21"/>
        <v>0</v>
      </c>
      <c r="AN4" s="19">
        <f ca="1" t="shared" si="22"/>
        <v>0</v>
      </c>
      <c r="AO4" s="19">
        <f ca="1" t="shared" si="23"/>
        <v>0</v>
      </c>
      <c r="AP4" s="19">
        <f ca="1" t="shared" si="24"/>
        <v>0</v>
      </c>
      <c r="AQ4" s="19">
        <f ca="1" t="shared" si="25"/>
        <v>0</v>
      </c>
      <c r="AR4" s="19">
        <f ca="1" t="shared" si="26"/>
        <v>0</v>
      </c>
      <c r="AS4" s="19">
        <f ca="1" t="shared" si="27"/>
        <v>0</v>
      </c>
      <c r="AT4" s="19">
        <f ca="1" t="shared" si="28"/>
        <v>0</v>
      </c>
      <c r="AU4" s="19">
        <f ca="1" t="shared" si="29"/>
        <v>0</v>
      </c>
      <c r="AV4" s="19">
        <f ca="1" t="shared" si="30"/>
        <v>0</v>
      </c>
      <c r="AW4" s="19">
        <f ca="1" t="shared" si="31"/>
        <v>0</v>
      </c>
    </row>
    <row r="5" spans="1:49">
      <c r="A5" s="27" t="s">
        <v>127</v>
      </c>
      <c r="B5" s="27" t="s">
        <v>128</v>
      </c>
      <c r="C5" s="97"/>
      <c r="D5" s="96">
        <f>COUNTIF(HD!$B:$B,"A")</f>
        <v>0</v>
      </c>
      <c r="E5" s="96">
        <f>COUNTIF(HD!$B:$B,"B")</f>
        <v>0</v>
      </c>
      <c r="F5" s="96">
        <f>COUNTIF(HD!$B:$B,"C")</f>
        <v>0</v>
      </c>
      <c r="G5" s="96">
        <f>COUNTIF(HD!$B:$B,"CA")</f>
        <v>0</v>
      </c>
      <c r="H5" s="96">
        <f>COUNTIF(HD!$B:$B,"CB")</f>
        <v>20</v>
      </c>
      <c r="I5" s="96">
        <f>COUNTIF(HD!$B:$B,"CC")</f>
        <v>0</v>
      </c>
      <c r="J5" s="81">
        <f t="shared" si="32"/>
        <v>20</v>
      </c>
      <c r="K5" s="109"/>
      <c r="L5" s="109"/>
      <c r="M5" s="109"/>
      <c r="N5" s="109"/>
      <c r="O5" s="110"/>
      <c r="P5" s="110" t="s">
        <v>122</v>
      </c>
      <c r="Q5" s="19">
        <f ca="1" t="shared" si="0"/>
        <v>0</v>
      </c>
      <c r="R5" s="19">
        <f ca="1" t="shared" si="1"/>
        <v>0</v>
      </c>
      <c r="S5" s="19">
        <f ca="1" t="shared" si="2"/>
        <v>0</v>
      </c>
      <c r="T5" s="19">
        <f ca="1" t="shared" si="3"/>
        <v>0</v>
      </c>
      <c r="U5" s="19">
        <f ca="1" t="shared" si="4"/>
        <v>0</v>
      </c>
      <c r="V5" s="19">
        <f ca="1" t="shared" si="5"/>
        <v>0</v>
      </c>
      <c r="W5" s="19">
        <f ca="1" t="shared" si="6"/>
        <v>0</v>
      </c>
      <c r="X5" s="19">
        <f ca="1" t="shared" si="7"/>
        <v>0</v>
      </c>
      <c r="Y5" s="19">
        <f ca="1" t="shared" si="8"/>
        <v>0</v>
      </c>
      <c r="Z5" s="19">
        <f ca="1" t="shared" si="9"/>
        <v>0</v>
      </c>
      <c r="AA5" s="19">
        <f ca="1" t="shared" si="10"/>
        <v>0</v>
      </c>
      <c r="AB5" s="19">
        <f ca="1" t="shared" si="11"/>
        <v>0</v>
      </c>
      <c r="AC5" s="19">
        <f ca="1" t="shared" si="12"/>
        <v>0</v>
      </c>
      <c r="AD5" s="19">
        <f ca="1" t="shared" si="13"/>
        <v>0</v>
      </c>
      <c r="AE5" s="19">
        <f ca="1" t="shared" si="33"/>
        <v>0</v>
      </c>
      <c r="AF5" s="19">
        <f ca="1" t="shared" si="14"/>
        <v>0</v>
      </c>
      <c r="AG5" s="19">
        <f ca="1" t="shared" si="15"/>
        <v>0</v>
      </c>
      <c r="AH5" s="19">
        <f ca="1" t="shared" si="16"/>
        <v>0</v>
      </c>
      <c r="AI5" s="19">
        <f ca="1" t="shared" si="17"/>
        <v>0</v>
      </c>
      <c r="AJ5" s="19">
        <f ca="1" t="shared" si="18"/>
        <v>0</v>
      </c>
      <c r="AK5" s="19">
        <f ca="1" t="shared" si="19"/>
        <v>0</v>
      </c>
      <c r="AL5" s="19">
        <f ca="1" t="shared" si="20"/>
        <v>0</v>
      </c>
      <c r="AM5" s="19">
        <f ca="1" t="shared" si="21"/>
        <v>0</v>
      </c>
      <c r="AN5" s="19">
        <f ca="1" t="shared" si="22"/>
        <v>0</v>
      </c>
      <c r="AO5" s="19">
        <f ca="1" t="shared" si="23"/>
        <v>0</v>
      </c>
      <c r="AP5" s="19">
        <f ca="1" t="shared" si="24"/>
        <v>0</v>
      </c>
      <c r="AQ5" s="19">
        <f ca="1" t="shared" si="25"/>
        <v>0</v>
      </c>
      <c r="AR5" s="19">
        <f ca="1" t="shared" si="26"/>
        <v>0</v>
      </c>
      <c r="AS5" s="19">
        <f ca="1" t="shared" si="27"/>
        <v>0</v>
      </c>
      <c r="AT5" s="19">
        <f ca="1" t="shared" si="28"/>
        <v>0</v>
      </c>
      <c r="AU5" s="19">
        <f ca="1" t="shared" si="29"/>
        <v>0</v>
      </c>
      <c r="AV5" s="19">
        <f ca="1" t="shared" si="30"/>
        <v>0</v>
      </c>
      <c r="AW5" s="19">
        <f ca="1" t="shared" si="31"/>
        <v>0</v>
      </c>
    </row>
    <row r="6" spans="1:49">
      <c r="A6" s="27" t="s">
        <v>129</v>
      </c>
      <c r="B6" s="27" t="s">
        <v>130</v>
      </c>
      <c r="C6" s="27"/>
      <c r="D6" s="96">
        <f>COUNTIF(HE!$B:$B,"A")</f>
        <v>8</v>
      </c>
      <c r="E6" s="96">
        <f>COUNTIF(HE!$B:$B,"B")</f>
        <v>12</v>
      </c>
      <c r="F6" s="96">
        <f>COUNTIF(HE!$B:$B,"C")</f>
        <v>0</v>
      </c>
      <c r="G6" s="96">
        <f>COUNTIF(HE!$B:$B,"CA")</f>
        <v>0</v>
      </c>
      <c r="H6" s="96">
        <f>COUNTIF(HE!$B:$B,"CB")</f>
        <v>0</v>
      </c>
      <c r="I6" s="96">
        <f>COUNTIF(HE!$B:$B,"CC")</f>
        <v>0</v>
      </c>
      <c r="J6" s="81">
        <f t="shared" si="32"/>
        <v>20</v>
      </c>
      <c r="K6" s="109"/>
      <c r="L6" s="109"/>
      <c r="M6" s="109"/>
      <c r="N6" s="109"/>
      <c r="O6" s="110"/>
      <c r="P6" s="110" t="s">
        <v>122</v>
      </c>
      <c r="Q6" s="19">
        <f ca="1" t="shared" si="0"/>
        <v>0</v>
      </c>
      <c r="R6" s="19">
        <f ca="1" t="shared" si="1"/>
        <v>0</v>
      </c>
      <c r="S6" s="19">
        <f ca="1" t="shared" si="2"/>
        <v>0</v>
      </c>
      <c r="T6" s="19">
        <f ca="1" t="shared" si="3"/>
        <v>0</v>
      </c>
      <c r="U6" s="19">
        <f ca="1" t="shared" si="4"/>
        <v>0</v>
      </c>
      <c r="V6" s="19">
        <f ca="1" t="shared" si="5"/>
        <v>0</v>
      </c>
      <c r="W6" s="19">
        <f ca="1" t="shared" si="6"/>
        <v>0</v>
      </c>
      <c r="X6" s="19">
        <f ca="1" t="shared" si="7"/>
        <v>0</v>
      </c>
      <c r="Y6" s="19">
        <f ca="1" t="shared" si="8"/>
        <v>0</v>
      </c>
      <c r="Z6" s="19">
        <f ca="1" t="shared" si="9"/>
        <v>0</v>
      </c>
      <c r="AA6" s="19">
        <f ca="1" t="shared" si="10"/>
        <v>0</v>
      </c>
      <c r="AB6" s="19">
        <f ca="1" t="shared" si="11"/>
        <v>0</v>
      </c>
      <c r="AC6" s="19">
        <f ca="1" t="shared" si="12"/>
        <v>0</v>
      </c>
      <c r="AD6" s="19">
        <f ca="1" t="shared" si="13"/>
        <v>0</v>
      </c>
      <c r="AE6" s="19">
        <f ca="1" t="shared" si="33"/>
        <v>0</v>
      </c>
      <c r="AF6" s="19">
        <f ca="1" t="shared" si="14"/>
        <v>0</v>
      </c>
      <c r="AG6" s="19">
        <f ca="1" t="shared" si="15"/>
        <v>0</v>
      </c>
      <c r="AH6" s="19">
        <f ca="1" t="shared" si="16"/>
        <v>0</v>
      </c>
      <c r="AI6" s="19">
        <f ca="1" t="shared" si="17"/>
        <v>0</v>
      </c>
      <c r="AJ6" s="19">
        <f ca="1" t="shared" si="18"/>
        <v>0</v>
      </c>
      <c r="AK6" s="19">
        <f ca="1" t="shared" si="19"/>
        <v>0</v>
      </c>
      <c r="AL6" s="19">
        <f ca="1" t="shared" si="20"/>
        <v>0</v>
      </c>
      <c r="AM6" s="19">
        <f ca="1" t="shared" si="21"/>
        <v>0</v>
      </c>
      <c r="AN6" s="19">
        <f ca="1" t="shared" si="22"/>
        <v>0</v>
      </c>
      <c r="AO6" s="19">
        <f ca="1" t="shared" si="23"/>
        <v>0</v>
      </c>
      <c r="AP6" s="19">
        <f ca="1" t="shared" si="24"/>
        <v>0</v>
      </c>
      <c r="AQ6" s="19">
        <f ca="1" t="shared" si="25"/>
        <v>0</v>
      </c>
      <c r="AR6" s="19">
        <f ca="1" t="shared" si="26"/>
        <v>0</v>
      </c>
      <c r="AS6" s="19">
        <f ca="1" t="shared" si="27"/>
        <v>0</v>
      </c>
      <c r="AT6" s="19">
        <f ca="1" t="shared" si="28"/>
        <v>0</v>
      </c>
      <c r="AU6" s="19">
        <f ca="1" t="shared" si="29"/>
        <v>0</v>
      </c>
      <c r="AV6" s="19">
        <f ca="1" t="shared" si="30"/>
        <v>0</v>
      </c>
      <c r="AW6" s="19">
        <f ca="1" t="shared" si="31"/>
        <v>0</v>
      </c>
    </row>
    <row r="7" spans="1:49">
      <c r="A7" s="27" t="s">
        <v>131</v>
      </c>
      <c r="B7" s="27" t="s">
        <v>132</v>
      </c>
      <c r="C7" s="27"/>
      <c r="D7" s="96">
        <f>COUNTIF(HF!$B:$B,"A")</f>
        <v>0</v>
      </c>
      <c r="E7" s="96">
        <f>COUNTIF(HF!$B:$B,"B")</f>
        <v>1</v>
      </c>
      <c r="F7" s="96">
        <f>COUNTIF(HF!$B:$B,"C")</f>
        <v>0</v>
      </c>
      <c r="G7" s="96">
        <f>COUNTIF(HF!$B:$B,"CA")</f>
        <v>0</v>
      </c>
      <c r="H7" s="96">
        <f>COUNTIF(HF!$B:$B,"CB")</f>
        <v>0</v>
      </c>
      <c r="I7" s="96">
        <f>COUNTIF(HF!$B:$B,"CC")</f>
        <v>0</v>
      </c>
      <c r="J7" s="81">
        <f t="shared" si="32"/>
        <v>1</v>
      </c>
      <c r="K7" s="109"/>
      <c r="L7" s="109"/>
      <c r="M7" s="109"/>
      <c r="N7" s="109"/>
      <c r="O7" s="110"/>
      <c r="P7" s="110" t="s">
        <v>122</v>
      </c>
      <c r="Q7" s="19">
        <f ca="1" t="shared" si="0"/>
        <v>0</v>
      </c>
      <c r="R7" s="19">
        <f ca="1" t="shared" si="1"/>
        <v>0</v>
      </c>
      <c r="S7" s="19">
        <f ca="1" t="shared" si="2"/>
        <v>0</v>
      </c>
      <c r="T7" s="19">
        <f ca="1" t="shared" si="3"/>
        <v>0</v>
      </c>
      <c r="U7" s="19">
        <f ca="1" t="shared" si="4"/>
        <v>0</v>
      </c>
      <c r="V7" s="19">
        <f ca="1" t="shared" si="5"/>
        <v>0</v>
      </c>
      <c r="W7" s="19">
        <f ca="1" t="shared" si="6"/>
        <v>0</v>
      </c>
      <c r="X7" s="19">
        <f ca="1" t="shared" si="7"/>
        <v>0</v>
      </c>
      <c r="Y7" s="19">
        <f ca="1" t="shared" si="8"/>
        <v>0</v>
      </c>
      <c r="Z7" s="19">
        <f ca="1" t="shared" si="9"/>
        <v>0</v>
      </c>
      <c r="AA7" s="19">
        <f ca="1" t="shared" si="10"/>
        <v>0</v>
      </c>
      <c r="AB7" s="19">
        <f ca="1" t="shared" si="11"/>
        <v>0</v>
      </c>
      <c r="AC7" s="19">
        <f ca="1" t="shared" si="12"/>
        <v>0</v>
      </c>
      <c r="AD7" s="19">
        <f ca="1" t="shared" si="13"/>
        <v>0</v>
      </c>
      <c r="AE7" s="19">
        <f ca="1" t="shared" si="33"/>
        <v>0</v>
      </c>
      <c r="AF7" s="19">
        <f ca="1" t="shared" si="14"/>
        <v>0</v>
      </c>
      <c r="AG7" s="19">
        <f ca="1" t="shared" si="15"/>
        <v>0</v>
      </c>
      <c r="AH7" s="19">
        <f ca="1" t="shared" si="16"/>
        <v>0</v>
      </c>
      <c r="AI7" s="19">
        <f ca="1" t="shared" si="17"/>
        <v>0</v>
      </c>
      <c r="AJ7" s="19">
        <f ca="1" t="shared" si="18"/>
        <v>0</v>
      </c>
      <c r="AK7" s="19">
        <f ca="1" t="shared" si="19"/>
        <v>0</v>
      </c>
      <c r="AL7" s="19">
        <f ca="1" t="shared" si="20"/>
        <v>0</v>
      </c>
      <c r="AM7" s="19">
        <f ca="1" t="shared" si="21"/>
        <v>0</v>
      </c>
      <c r="AN7" s="19">
        <f ca="1" t="shared" si="22"/>
        <v>0</v>
      </c>
      <c r="AO7" s="19">
        <f ca="1" t="shared" si="23"/>
        <v>0</v>
      </c>
      <c r="AP7" s="19">
        <f ca="1" t="shared" si="24"/>
        <v>0</v>
      </c>
      <c r="AQ7" s="19">
        <f ca="1" t="shared" si="25"/>
        <v>0</v>
      </c>
      <c r="AR7" s="19">
        <f ca="1" t="shared" si="26"/>
        <v>0</v>
      </c>
      <c r="AS7" s="19">
        <f ca="1" t="shared" si="27"/>
        <v>0</v>
      </c>
      <c r="AT7" s="19">
        <f ca="1" t="shared" si="28"/>
        <v>0</v>
      </c>
      <c r="AU7" s="19">
        <f ca="1" t="shared" si="29"/>
        <v>0</v>
      </c>
      <c r="AV7" s="19">
        <f ca="1" t="shared" si="30"/>
        <v>0</v>
      </c>
      <c r="AW7" s="19">
        <f ca="1" t="shared" si="31"/>
        <v>0</v>
      </c>
    </row>
    <row r="8" s="91" customFormat="1" spans="1:49">
      <c r="A8" s="27" t="s">
        <v>133</v>
      </c>
      <c r="B8" s="27" t="s">
        <v>134</v>
      </c>
      <c r="C8" s="27"/>
      <c r="D8" s="96">
        <f>COUNTIF(HG!$B:$B,"A")</f>
        <v>0</v>
      </c>
      <c r="E8" s="96">
        <f>COUNTIF(HG!$B:$B,"B")</f>
        <v>6</v>
      </c>
      <c r="F8" s="96">
        <f>COUNTIF(HG!$B:$B,"C")</f>
        <v>0</v>
      </c>
      <c r="G8" s="96">
        <f>COUNTIF(HG!$B:$B,"CA")</f>
        <v>0</v>
      </c>
      <c r="H8" s="96">
        <f>COUNTIF(HG!$B:$B,"CB")</f>
        <v>0</v>
      </c>
      <c r="I8" s="96">
        <f>COUNTIF(HG!$B:$B,"CC")</f>
        <v>0</v>
      </c>
      <c r="J8" s="81">
        <f t="shared" si="32"/>
        <v>6</v>
      </c>
      <c r="K8" s="109"/>
      <c r="L8" s="109"/>
      <c r="M8" s="109"/>
      <c r="N8" s="109"/>
      <c r="O8" s="110"/>
      <c r="P8" s="110" t="s">
        <v>122</v>
      </c>
      <c r="Q8" s="19">
        <f ca="1" t="shared" si="0"/>
        <v>0</v>
      </c>
      <c r="R8" s="19">
        <f ca="1" t="shared" si="1"/>
        <v>0</v>
      </c>
      <c r="S8" s="19">
        <f ca="1" t="shared" si="2"/>
        <v>0</v>
      </c>
      <c r="T8" s="19">
        <f ca="1" t="shared" si="3"/>
        <v>0</v>
      </c>
      <c r="U8" s="19">
        <f ca="1" t="shared" si="4"/>
        <v>0</v>
      </c>
      <c r="V8" s="19">
        <f ca="1" t="shared" si="5"/>
        <v>0</v>
      </c>
      <c r="W8" s="19">
        <f ca="1" t="shared" si="6"/>
        <v>0</v>
      </c>
      <c r="X8" s="19">
        <f ca="1" t="shared" si="7"/>
        <v>0</v>
      </c>
      <c r="Y8" s="19">
        <f ca="1" t="shared" si="8"/>
        <v>0</v>
      </c>
      <c r="Z8" s="19">
        <f ca="1" t="shared" si="9"/>
        <v>0</v>
      </c>
      <c r="AA8" s="19">
        <f ca="1" t="shared" si="10"/>
        <v>0</v>
      </c>
      <c r="AB8" s="19">
        <f ca="1" t="shared" si="11"/>
        <v>0</v>
      </c>
      <c r="AC8" s="19">
        <f ca="1" t="shared" si="12"/>
        <v>0</v>
      </c>
      <c r="AD8" s="19">
        <f ca="1" t="shared" si="13"/>
        <v>0</v>
      </c>
      <c r="AE8" s="19">
        <f ca="1" t="shared" si="33"/>
        <v>0</v>
      </c>
      <c r="AF8" s="19">
        <f ca="1" t="shared" si="14"/>
        <v>0</v>
      </c>
      <c r="AG8" s="19">
        <f ca="1" t="shared" si="15"/>
        <v>0</v>
      </c>
      <c r="AH8" s="19">
        <f ca="1" t="shared" si="16"/>
        <v>0</v>
      </c>
      <c r="AI8" s="19">
        <f ca="1" t="shared" si="17"/>
        <v>0</v>
      </c>
      <c r="AJ8" s="19">
        <f ca="1" t="shared" si="18"/>
        <v>0</v>
      </c>
      <c r="AK8" s="19">
        <f ca="1" t="shared" si="19"/>
        <v>0</v>
      </c>
      <c r="AL8" s="19">
        <f ca="1" t="shared" si="20"/>
        <v>0</v>
      </c>
      <c r="AM8" s="19">
        <f ca="1" t="shared" si="21"/>
        <v>0</v>
      </c>
      <c r="AN8" s="19">
        <f ca="1" t="shared" si="22"/>
        <v>0</v>
      </c>
      <c r="AO8" s="19">
        <f ca="1" t="shared" si="23"/>
        <v>0</v>
      </c>
      <c r="AP8" s="19">
        <f ca="1" t="shared" si="24"/>
        <v>0</v>
      </c>
      <c r="AQ8" s="19">
        <f ca="1" t="shared" si="25"/>
        <v>0</v>
      </c>
      <c r="AR8" s="19">
        <f ca="1" t="shared" si="26"/>
        <v>0</v>
      </c>
      <c r="AS8" s="19">
        <f ca="1" t="shared" si="27"/>
        <v>0</v>
      </c>
      <c r="AT8" s="19">
        <f ca="1" t="shared" si="28"/>
        <v>0</v>
      </c>
      <c r="AU8" s="19">
        <f ca="1" t="shared" si="29"/>
        <v>0</v>
      </c>
      <c r="AV8" s="19">
        <f ca="1" t="shared" si="30"/>
        <v>0</v>
      </c>
      <c r="AW8" s="19">
        <f ca="1" t="shared" si="31"/>
        <v>0</v>
      </c>
    </row>
    <row r="9" s="91" customFormat="1" spans="1:49">
      <c r="A9" s="97" t="s">
        <v>135</v>
      </c>
      <c r="B9" s="97" t="s">
        <v>136</v>
      </c>
      <c r="C9" s="97" t="s">
        <v>137</v>
      </c>
      <c r="D9" s="98">
        <f>COUNTIF(HH!$B:$B,"A")</f>
        <v>0</v>
      </c>
      <c r="E9" s="98">
        <f>COUNTIF(HH!$B:$B,"B")</f>
        <v>0</v>
      </c>
      <c r="F9" s="98">
        <f>COUNTIF(HH!$B:$B,"C")</f>
        <v>0</v>
      </c>
      <c r="G9" s="98">
        <f>COUNTIF(HH!$B:$B,"CA")</f>
        <v>3</v>
      </c>
      <c r="H9" s="98">
        <f>COUNTIF(HH!$B:$B,"CB")</f>
        <v>3</v>
      </c>
      <c r="I9" s="98">
        <f>COUNTIF(HH!$B:$B,"CC")</f>
        <v>0</v>
      </c>
      <c r="J9" s="111">
        <f t="shared" si="32"/>
        <v>6</v>
      </c>
      <c r="K9" s="112"/>
      <c r="L9" s="112"/>
      <c r="M9" s="112"/>
      <c r="N9" s="112"/>
      <c r="O9" s="113"/>
      <c r="P9" s="113" t="s">
        <v>122</v>
      </c>
      <c r="Q9" s="19">
        <f ca="1" t="shared" si="0"/>
        <v>0</v>
      </c>
      <c r="R9" s="19">
        <f ca="1" t="shared" si="1"/>
        <v>0</v>
      </c>
      <c r="S9" s="19">
        <f ca="1" t="shared" si="2"/>
        <v>0</v>
      </c>
      <c r="T9" s="19">
        <f ca="1" t="shared" si="3"/>
        <v>0</v>
      </c>
      <c r="U9" s="19">
        <f ca="1" t="shared" si="4"/>
        <v>0</v>
      </c>
      <c r="V9" s="19">
        <f ca="1" t="shared" si="5"/>
        <v>0</v>
      </c>
      <c r="W9" s="19">
        <f ca="1" t="shared" si="6"/>
        <v>0</v>
      </c>
      <c r="X9" s="19">
        <f ca="1" t="shared" si="7"/>
        <v>0</v>
      </c>
      <c r="Y9" s="19">
        <f ca="1" t="shared" si="8"/>
        <v>0</v>
      </c>
      <c r="Z9" s="19">
        <f ca="1" t="shared" si="9"/>
        <v>0</v>
      </c>
      <c r="AA9" s="19">
        <f ca="1" t="shared" si="10"/>
        <v>0</v>
      </c>
      <c r="AB9" s="19">
        <f ca="1" t="shared" si="11"/>
        <v>0</v>
      </c>
      <c r="AC9" s="19">
        <f ca="1" t="shared" si="12"/>
        <v>0</v>
      </c>
      <c r="AD9" s="19">
        <f ca="1" t="shared" si="13"/>
        <v>0</v>
      </c>
      <c r="AE9" s="19">
        <f ca="1" t="shared" si="33"/>
        <v>0</v>
      </c>
      <c r="AF9" s="19">
        <f ca="1" t="shared" si="14"/>
        <v>0</v>
      </c>
      <c r="AG9" s="19">
        <f ca="1" t="shared" si="15"/>
        <v>0</v>
      </c>
      <c r="AH9" s="19">
        <f ca="1" t="shared" si="16"/>
        <v>0</v>
      </c>
      <c r="AI9" s="19">
        <f ca="1" t="shared" si="17"/>
        <v>0</v>
      </c>
      <c r="AJ9" s="19">
        <f ca="1" t="shared" si="18"/>
        <v>0</v>
      </c>
      <c r="AK9" s="19">
        <f ca="1" t="shared" si="19"/>
        <v>0</v>
      </c>
      <c r="AL9" s="19">
        <f ca="1" t="shared" si="20"/>
        <v>0</v>
      </c>
      <c r="AM9" s="19">
        <f ca="1" t="shared" si="21"/>
        <v>0</v>
      </c>
      <c r="AN9" s="19">
        <f ca="1" t="shared" si="22"/>
        <v>0</v>
      </c>
      <c r="AO9" s="19">
        <f ca="1" t="shared" si="23"/>
        <v>0</v>
      </c>
      <c r="AP9" s="19">
        <f ca="1" t="shared" si="24"/>
        <v>0</v>
      </c>
      <c r="AQ9" s="19">
        <f ca="1" t="shared" si="25"/>
        <v>0</v>
      </c>
      <c r="AR9" s="19">
        <f ca="1" t="shared" si="26"/>
        <v>0</v>
      </c>
      <c r="AS9" s="19">
        <f ca="1" t="shared" si="27"/>
        <v>0</v>
      </c>
      <c r="AT9" s="19">
        <f ca="1" t="shared" si="28"/>
        <v>0</v>
      </c>
      <c r="AU9" s="19">
        <f ca="1" t="shared" si="29"/>
        <v>0</v>
      </c>
      <c r="AV9" s="19">
        <f ca="1" t="shared" si="30"/>
        <v>0</v>
      </c>
      <c r="AW9" s="19">
        <f ca="1" t="shared" si="31"/>
        <v>0</v>
      </c>
    </row>
    <row r="10" s="91" customFormat="1" spans="1:49">
      <c r="A10" s="97" t="s">
        <v>138</v>
      </c>
      <c r="B10" s="97" t="s">
        <v>139</v>
      </c>
      <c r="C10" s="97" t="s">
        <v>140</v>
      </c>
      <c r="D10" s="98">
        <f>COUNTIF(HI!$B:$B,"A")</f>
        <v>0</v>
      </c>
      <c r="E10" s="98">
        <f>COUNTIF(HI!$B:$B,"B")</f>
        <v>0</v>
      </c>
      <c r="F10" s="98">
        <f>COUNTIF(HI!$B:$B,"C")</f>
        <v>0</v>
      </c>
      <c r="G10" s="98">
        <f>COUNTIF(HI!$B:$B,"CA")</f>
        <v>14</v>
      </c>
      <c r="H10" s="98">
        <f>COUNTIF(HI!$B:$B,"CB")</f>
        <v>10</v>
      </c>
      <c r="I10" s="98">
        <f>COUNTIF(HI!$B:$B,"CC")</f>
        <v>1</v>
      </c>
      <c r="J10" s="111">
        <f t="shared" si="32"/>
        <v>25</v>
      </c>
      <c r="K10" s="112"/>
      <c r="L10" s="112"/>
      <c r="M10" s="112"/>
      <c r="N10" s="112"/>
      <c r="O10" s="113"/>
      <c r="P10" s="113" t="s">
        <v>122</v>
      </c>
      <c r="Q10" s="19">
        <f ca="1" t="shared" si="0"/>
        <v>0</v>
      </c>
      <c r="R10" s="19">
        <f ca="1" t="shared" si="1"/>
        <v>0</v>
      </c>
      <c r="S10" s="19">
        <f ca="1" t="shared" si="2"/>
        <v>0</v>
      </c>
      <c r="T10" s="19">
        <f ca="1" t="shared" si="3"/>
        <v>0</v>
      </c>
      <c r="U10" s="19">
        <f ca="1" t="shared" si="4"/>
        <v>0</v>
      </c>
      <c r="V10" s="19">
        <f ca="1" t="shared" si="5"/>
        <v>0</v>
      </c>
      <c r="W10" s="19">
        <f ca="1" t="shared" si="6"/>
        <v>0</v>
      </c>
      <c r="X10" s="19">
        <f ca="1" t="shared" si="7"/>
        <v>0</v>
      </c>
      <c r="Y10" s="19">
        <f ca="1" t="shared" si="8"/>
        <v>0</v>
      </c>
      <c r="Z10" s="19">
        <f ca="1" t="shared" si="9"/>
        <v>0</v>
      </c>
      <c r="AA10" s="19">
        <f ca="1" t="shared" si="10"/>
        <v>0</v>
      </c>
      <c r="AB10" s="19">
        <f ca="1" t="shared" si="11"/>
        <v>0</v>
      </c>
      <c r="AC10" s="19">
        <f ca="1" t="shared" si="12"/>
        <v>0</v>
      </c>
      <c r="AD10" s="19">
        <f ca="1" t="shared" si="13"/>
        <v>0</v>
      </c>
      <c r="AE10" s="19">
        <f ca="1" t="shared" si="33"/>
        <v>0</v>
      </c>
      <c r="AF10" s="19">
        <f ca="1" t="shared" si="14"/>
        <v>0</v>
      </c>
      <c r="AG10" s="19">
        <f ca="1" t="shared" si="15"/>
        <v>0</v>
      </c>
      <c r="AH10" s="19">
        <f ca="1" t="shared" si="16"/>
        <v>0</v>
      </c>
      <c r="AI10" s="19">
        <f ca="1" t="shared" si="17"/>
        <v>0</v>
      </c>
      <c r="AJ10" s="19">
        <f ca="1" t="shared" si="18"/>
        <v>0</v>
      </c>
      <c r="AK10" s="19">
        <f ca="1" t="shared" si="19"/>
        <v>0</v>
      </c>
      <c r="AL10" s="19">
        <f ca="1" t="shared" si="20"/>
        <v>0</v>
      </c>
      <c r="AM10" s="19">
        <f ca="1" t="shared" si="21"/>
        <v>0</v>
      </c>
      <c r="AN10" s="19">
        <f ca="1" t="shared" si="22"/>
        <v>0</v>
      </c>
      <c r="AO10" s="19">
        <f ca="1" t="shared" si="23"/>
        <v>0</v>
      </c>
      <c r="AP10" s="19">
        <f ca="1" t="shared" si="24"/>
        <v>0</v>
      </c>
      <c r="AQ10" s="19">
        <f ca="1" t="shared" si="25"/>
        <v>0</v>
      </c>
      <c r="AR10" s="19">
        <f ca="1" t="shared" si="26"/>
        <v>0</v>
      </c>
      <c r="AS10" s="19">
        <f ca="1" t="shared" si="27"/>
        <v>0</v>
      </c>
      <c r="AT10" s="19">
        <f ca="1" t="shared" si="28"/>
        <v>0</v>
      </c>
      <c r="AU10" s="19">
        <f ca="1" t="shared" si="29"/>
        <v>0</v>
      </c>
      <c r="AV10" s="19">
        <f ca="1" t="shared" si="30"/>
        <v>0</v>
      </c>
      <c r="AW10" s="19">
        <f ca="1" t="shared" si="31"/>
        <v>0</v>
      </c>
    </row>
    <row r="11" s="91" customFormat="1" spans="1:49">
      <c r="A11" s="97" t="s">
        <v>141</v>
      </c>
      <c r="B11" s="97" t="s">
        <v>142</v>
      </c>
      <c r="C11" s="97" t="s">
        <v>143</v>
      </c>
      <c r="D11" s="98">
        <f>COUNTIF(HJ!$B:$B,"A")</f>
        <v>0</v>
      </c>
      <c r="E11" s="98">
        <f>COUNTIF(HJ!$B:$B,"B")</f>
        <v>0</v>
      </c>
      <c r="F11" s="98">
        <f>COUNTIF(HJ!$B:$B,"C")</f>
        <v>0</v>
      </c>
      <c r="G11" s="98">
        <f>COUNTIF(HJ!$B:$B,"CA")</f>
        <v>6</v>
      </c>
      <c r="H11" s="98">
        <f>COUNTIF(HJ!$B:$B,"CB")</f>
        <v>6</v>
      </c>
      <c r="I11" s="98">
        <f>COUNTIF(HJ!$B:$B,"CC")</f>
        <v>0</v>
      </c>
      <c r="J11" s="111">
        <f t="shared" si="32"/>
        <v>12</v>
      </c>
      <c r="K11" s="112"/>
      <c r="L11" s="112"/>
      <c r="M11" s="112"/>
      <c r="N11" s="112"/>
      <c r="O11" s="113"/>
      <c r="P11" s="113" t="s">
        <v>122</v>
      </c>
      <c r="Q11" s="19">
        <f ca="1" t="shared" si="0"/>
        <v>0</v>
      </c>
      <c r="R11" s="19">
        <f ca="1" t="shared" si="1"/>
        <v>0</v>
      </c>
      <c r="S11" s="19">
        <f ca="1" t="shared" si="2"/>
        <v>0</v>
      </c>
      <c r="T11" s="19">
        <f ca="1" t="shared" si="3"/>
        <v>0</v>
      </c>
      <c r="U11" s="19">
        <f ca="1" t="shared" si="4"/>
        <v>0</v>
      </c>
      <c r="V11" s="19">
        <f ca="1" t="shared" si="5"/>
        <v>0</v>
      </c>
      <c r="W11" s="19">
        <f ca="1" t="shared" si="6"/>
        <v>0</v>
      </c>
      <c r="X11" s="19">
        <f ca="1" t="shared" si="7"/>
        <v>0</v>
      </c>
      <c r="Y11" s="19">
        <f ca="1" t="shared" si="8"/>
        <v>0</v>
      </c>
      <c r="Z11" s="19">
        <f ca="1" t="shared" si="9"/>
        <v>0</v>
      </c>
      <c r="AA11" s="19">
        <f ca="1" t="shared" si="10"/>
        <v>0</v>
      </c>
      <c r="AB11" s="19">
        <f ca="1" t="shared" si="11"/>
        <v>0</v>
      </c>
      <c r="AC11" s="19">
        <f ca="1" t="shared" si="12"/>
        <v>0</v>
      </c>
      <c r="AD11" s="19">
        <f ca="1" t="shared" si="13"/>
        <v>0</v>
      </c>
      <c r="AE11" s="19">
        <f ca="1" t="shared" si="33"/>
        <v>0</v>
      </c>
      <c r="AF11" s="19">
        <f ca="1" t="shared" si="14"/>
        <v>0</v>
      </c>
      <c r="AG11" s="19">
        <f ca="1" t="shared" si="15"/>
        <v>0</v>
      </c>
      <c r="AH11" s="19">
        <f ca="1" t="shared" si="16"/>
        <v>0</v>
      </c>
      <c r="AI11" s="19">
        <f ca="1" t="shared" si="17"/>
        <v>0</v>
      </c>
      <c r="AJ11" s="19">
        <f ca="1" t="shared" si="18"/>
        <v>0</v>
      </c>
      <c r="AK11" s="19">
        <f ca="1" t="shared" si="19"/>
        <v>0</v>
      </c>
      <c r="AL11" s="19">
        <f ca="1" t="shared" si="20"/>
        <v>0</v>
      </c>
      <c r="AM11" s="19">
        <f ca="1" t="shared" si="21"/>
        <v>0</v>
      </c>
      <c r="AN11" s="19">
        <f ca="1" t="shared" si="22"/>
        <v>0</v>
      </c>
      <c r="AO11" s="19">
        <f ca="1" t="shared" si="23"/>
        <v>0</v>
      </c>
      <c r="AP11" s="19">
        <f ca="1" t="shared" si="24"/>
        <v>0</v>
      </c>
      <c r="AQ11" s="19">
        <f ca="1" t="shared" si="25"/>
        <v>0</v>
      </c>
      <c r="AR11" s="19">
        <f ca="1" t="shared" si="26"/>
        <v>0</v>
      </c>
      <c r="AS11" s="19">
        <f ca="1" t="shared" si="27"/>
        <v>0</v>
      </c>
      <c r="AT11" s="19">
        <f ca="1" t="shared" si="28"/>
        <v>0</v>
      </c>
      <c r="AU11" s="19">
        <f ca="1" t="shared" si="29"/>
        <v>0</v>
      </c>
      <c r="AV11" s="19">
        <f ca="1" t="shared" si="30"/>
        <v>0</v>
      </c>
      <c r="AW11" s="19">
        <f ca="1" t="shared" si="31"/>
        <v>0</v>
      </c>
    </row>
    <row r="12" s="91" customFormat="1" spans="1:49">
      <c r="A12" s="97" t="s">
        <v>144</v>
      </c>
      <c r="B12" s="97" t="s">
        <v>145</v>
      </c>
      <c r="C12" s="97" t="s">
        <v>146</v>
      </c>
      <c r="D12" s="98">
        <f>COUNTIF(HK!$B:$B,"A")</f>
        <v>0</v>
      </c>
      <c r="E12" s="98">
        <f>COUNTIF(HK!$B:$B,"B")</f>
        <v>0</v>
      </c>
      <c r="F12" s="98">
        <f>COUNTIF(HK!$B:$B,"C")</f>
        <v>0</v>
      </c>
      <c r="G12" s="98">
        <f>COUNTIF(HK!$B:$B,"CA")</f>
        <v>3</v>
      </c>
      <c r="H12" s="98">
        <f>COUNTIF(HK!$B:$B,"CB")</f>
        <v>4</v>
      </c>
      <c r="I12" s="98">
        <f>COUNTIF(HK!$B:$B,"CC")</f>
        <v>0</v>
      </c>
      <c r="J12" s="111">
        <f t="shared" si="32"/>
        <v>7</v>
      </c>
      <c r="K12" s="112"/>
      <c r="L12" s="112"/>
      <c r="M12" s="112"/>
      <c r="N12" s="112"/>
      <c r="O12" s="113"/>
      <c r="P12" s="113" t="s">
        <v>122</v>
      </c>
      <c r="Q12" s="19">
        <f ca="1" t="shared" si="0"/>
        <v>0</v>
      </c>
      <c r="R12" s="19">
        <f ca="1" t="shared" si="1"/>
        <v>0</v>
      </c>
      <c r="S12" s="19">
        <f ca="1" t="shared" si="2"/>
        <v>0</v>
      </c>
      <c r="T12" s="19">
        <f ca="1" t="shared" si="3"/>
        <v>0</v>
      </c>
      <c r="U12" s="19">
        <f ca="1" t="shared" si="4"/>
        <v>0</v>
      </c>
      <c r="V12" s="19">
        <f ca="1" t="shared" si="5"/>
        <v>0</v>
      </c>
      <c r="W12" s="19">
        <f ca="1" t="shared" si="6"/>
        <v>0</v>
      </c>
      <c r="X12" s="19">
        <f ca="1" t="shared" si="7"/>
        <v>0</v>
      </c>
      <c r="Y12" s="19">
        <f ca="1" t="shared" si="8"/>
        <v>0</v>
      </c>
      <c r="Z12" s="19">
        <f ca="1" t="shared" si="9"/>
        <v>0</v>
      </c>
      <c r="AA12" s="19">
        <f ca="1" t="shared" si="10"/>
        <v>0</v>
      </c>
      <c r="AB12" s="19">
        <f ca="1" t="shared" si="11"/>
        <v>0</v>
      </c>
      <c r="AC12" s="19">
        <f ca="1" t="shared" si="12"/>
        <v>0</v>
      </c>
      <c r="AD12" s="19">
        <f ca="1" t="shared" si="13"/>
        <v>0</v>
      </c>
      <c r="AE12" s="19">
        <f ca="1" t="shared" si="33"/>
        <v>0</v>
      </c>
      <c r="AF12" s="19">
        <f ca="1" t="shared" si="14"/>
        <v>0</v>
      </c>
      <c r="AG12" s="19">
        <f ca="1" t="shared" si="15"/>
        <v>0</v>
      </c>
      <c r="AH12" s="19">
        <f ca="1" t="shared" si="16"/>
        <v>0</v>
      </c>
      <c r="AI12" s="19">
        <f ca="1" t="shared" si="17"/>
        <v>0</v>
      </c>
      <c r="AJ12" s="19">
        <f ca="1" t="shared" si="18"/>
        <v>0</v>
      </c>
      <c r="AK12" s="19">
        <f ca="1" t="shared" si="19"/>
        <v>0</v>
      </c>
      <c r="AL12" s="19">
        <f ca="1" t="shared" si="20"/>
        <v>0</v>
      </c>
      <c r="AM12" s="19">
        <f ca="1" t="shared" si="21"/>
        <v>0</v>
      </c>
      <c r="AN12" s="19">
        <f ca="1" t="shared" si="22"/>
        <v>0</v>
      </c>
      <c r="AO12" s="19">
        <f ca="1" t="shared" si="23"/>
        <v>0</v>
      </c>
      <c r="AP12" s="19">
        <f ca="1" t="shared" si="24"/>
        <v>0</v>
      </c>
      <c r="AQ12" s="19">
        <f ca="1" t="shared" si="25"/>
        <v>0</v>
      </c>
      <c r="AR12" s="19">
        <f ca="1" t="shared" si="26"/>
        <v>0</v>
      </c>
      <c r="AS12" s="19">
        <f ca="1" t="shared" si="27"/>
        <v>0</v>
      </c>
      <c r="AT12" s="19">
        <f ca="1" t="shared" si="28"/>
        <v>0</v>
      </c>
      <c r="AU12" s="19">
        <f ca="1" t="shared" si="29"/>
        <v>0</v>
      </c>
      <c r="AV12" s="19">
        <f ca="1" t="shared" si="30"/>
        <v>0</v>
      </c>
      <c r="AW12" s="19">
        <f ca="1" t="shared" si="31"/>
        <v>0</v>
      </c>
    </row>
    <row r="13" s="91" customFormat="1" spans="1:49">
      <c r="A13" s="99" t="s">
        <v>147</v>
      </c>
      <c r="B13" s="100" t="s">
        <v>148</v>
      </c>
      <c r="C13" s="97" t="s">
        <v>149</v>
      </c>
      <c r="D13" s="98">
        <f>COUNTIF(HL!$B:$B,"A")</f>
        <v>0</v>
      </c>
      <c r="E13" s="98">
        <f>COUNTIF(HL!$B:$B,"B")</f>
        <v>0</v>
      </c>
      <c r="F13" s="98">
        <f>COUNTIF(HL!$B:$B,"C")</f>
        <v>0</v>
      </c>
      <c r="G13" s="98">
        <f>COUNTIF(HL!$B:$B,"CA")</f>
        <v>2</v>
      </c>
      <c r="H13" s="98">
        <f>COUNTIF(HL!$B:$B,"CB")</f>
        <v>0</v>
      </c>
      <c r="I13" s="98">
        <f>COUNTIF(HL!$B:$B,"CC")</f>
        <v>0</v>
      </c>
      <c r="J13" s="111">
        <f t="shared" si="32"/>
        <v>2</v>
      </c>
      <c r="K13" s="112"/>
      <c r="L13" s="112"/>
      <c r="M13" s="112"/>
      <c r="N13" s="112"/>
      <c r="O13" s="113"/>
      <c r="P13" s="113" t="s">
        <v>122</v>
      </c>
      <c r="Q13" s="19">
        <f ca="1" t="shared" si="0"/>
        <v>0</v>
      </c>
      <c r="R13" s="19">
        <f ca="1" t="shared" si="1"/>
        <v>0</v>
      </c>
      <c r="S13" s="19">
        <f ca="1" t="shared" si="2"/>
        <v>0</v>
      </c>
      <c r="T13" s="19">
        <f ca="1" t="shared" si="3"/>
        <v>0</v>
      </c>
      <c r="U13" s="19">
        <f ca="1" t="shared" si="4"/>
        <v>0</v>
      </c>
      <c r="V13" s="19">
        <f ca="1" t="shared" si="5"/>
        <v>0</v>
      </c>
      <c r="W13" s="19">
        <f ca="1" t="shared" si="6"/>
        <v>0</v>
      </c>
      <c r="X13" s="19">
        <f ca="1" t="shared" si="7"/>
        <v>0</v>
      </c>
      <c r="Y13" s="19">
        <f ca="1" t="shared" si="8"/>
        <v>0</v>
      </c>
      <c r="Z13" s="19">
        <f ca="1" t="shared" si="9"/>
        <v>0</v>
      </c>
      <c r="AA13" s="19">
        <f ca="1" t="shared" si="10"/>
        <v>0</v>
      </c>
      <c r="AB13" s="19">
        <f ca="1" t="shared" si="11"/>
        <v>0</v>
      </c>
      <c r="AC13" s="19">
        <f ca="1" t="shared" si="12"/>
        <v>0</v>
      </c>
      <c r="AD13" s="19">
        <f ca="1" t="shared" si="13"/>
        <v>0</v>
      </c>
      <c r="AE13" s="19">
        <f ca="1" t="shared" si="33"/>
        <v>0</v>
      </c>
      <c r="AF13" s="19">
        <f ca="1" t="shared" si="14"/>
        <v>0</v>
      </c>
      <c r="AG13" s="19">
        <f ca="1" t="shared" si="15"/>
        <v>0</v>
      </c>
      <c r="AH13" s="19">
        <f ca="1" t="shared" si="16"/>
        <v>0</v>
      </c>
      <c r="AI13" s="19">
        <f ca="1" t="shared" si="17"/>
        <v>0</v>
      </c>
      <c r="AJ13" s="19">
        <f ca="1" t="shared" si="18"/>
        <v>0</v>
      </c>
      <c r="AK13" s="19">
        <f ca="1" t="shared" si="19"/>
        <v>0</v>
      </c>
      <c r="AL13" s="19">
        <f ca="1" t="shared" si="20"/>
        <v>0</v>
      </c>
      <c r="AM13" s="19">
        <f ca="1" t="shared" si="21"/>
        <v>0</v>
      </c>
      <c r="AN13" s="19">
        <f ca="1" t="shared" si="22"/>
        <v>0</v>
      </c>
      <c r="AO13" s="19">
        <f ca="1" t="shared" si="23"/>
        <v>0</v>
      </c>
      <c r="AP13" s="19">
        <f ca="1" t="shared" si="24"/>
        <v>0</v>
      </c>
      <c r="AQ13" s="19">
        <f ca="1" t="shared" si="25"/>
        <v>0</v>
      </c>
      <c r="AR13" s="19">
        <f ca="1" t="shared" si="26"/>
        <v>0</v>
      </c>
      <c r="AS13" s="19">
        <f ca="1" t="shared" si="27"/>
        <v>0</v>
      </c>
      <c r="AT13" s="19">
        <f ca="1" t="shared" si="28"/>
        <v>0</v>
      </c>
      <c r="AU13" s="19">
        <f ca="1" t="shared" si="29"/>
        <v>0</v>
      </c>
      <c r="AV13" s="19">
        <f ca="1" t="shared" si="30"/>
        <v>0</v>
      </c>
      <c r="AW13" s="19">
        <f ca="1" t="shared" si="31"/>
        <v>0</v>
      </c>
    </row>
    <row r="14" spans="1:49">
      <c r="A14" s="101" t="s">
        <v>150</v>
      </c>
      <c r="B14" s="102"/>
      <c r="C14" s="103"/>
      <c r="D14" s="104">
        <f>SUM(D2:D13)</f>
        <v>14</v>
      </c>
      <c r="E14" s="104">
        <f t="shared" ref="E14:J14" si="34">SUM(E2:E13)</f>
        <v>45</v>
      </c>
      <c r="F14" s="104">
        <f t="shared" si="34"/>
        <v>4</v>
      </c>
      <c r="G14" s="104">
        <f t="shared" si="34"/>
        <v>28</v>
      </c>
      <c r="H14" s="104">
        <f t="shared" si="34"/>
        <v>43</v>
      </c>
      <c r="I14" s="104">
        <f t="shared" si="34"/>
        <v>1</v>
      </c>
      <c r="J14" s="104">
        <f t="shared" si="34"/>
        <v>135</v>
      </c>
      <c r="K14" s="104"/>
      <c r="L14" s="104"/>
      <c r="M14" s="104"/>
      <c r="N14" s="104"/>
      <c r="O14" s="104"/>
      <c r="P14" s="104"/>
      <c r="Q14" s="104">
        <f ca="1" t="shared" ref="Q14:AW14" si="35">SUM(Q2:Q13)</f>
        <v>0</v>
      </c>
      <c r="R14" s="104">
        <f ca="1" t="shared" si="35"/>
        <v>0</v>
      </c>
      <c r="S14" s="104">
        <f ca="1" t="shared" si="35"/>
        <v>0</v>
      </c>
      <c r="T14" s="104">
        <f ca="1" t="shared" si="35"/>
        <v>0</v>
      </c>
      <c r="U14" s="104">
        <f ca="1" t="shared" si="35"/>
        <v>0</v>
      </c>
      <c r="V14" s="104">
        <f ca="1" t="shared" si="35"/>
        <v>0</v>
      </c>
      <c r="W14" s="104">
        <f ca="1" t="shared" si="35"/>
        <v>0</v>
      </c>
      <c r="X14" s="104">
        <f ca="1" t="shared" si="35"/>
        <v>0</v>
      </c>
      <c r="Y14" s="104">
        <f ca="1" t="shared" si="35"/>
        <v>0</v>
      </c>
      <c r="Z14" s="104">
        <f ca="1" t="shared" si="35"/>
        <v>0</v>
      </c>
      <c r="AA14" s="104">
        <f ca="1" t="shared" si="35"/>
        <v>0</v>
      </c>
      <c r="AB14" s="104">
        <f ca="1" t="shared" si="35"/>
        <v>0</v>
      </c>
      <c r="AC14" s="104">
        <f ca="1" t="shared" si="35"/>
        <v>0</v>
      </c>
      <c r="AD14" s="104">
        <f ca="1" t="shared" si="35"/>
        <v>0</v>
      </c>
      <c r="AE14" s="104">
        <f ca="1" t="shared" si="35"/>
        <v>0</v>
      </c>
      <c r="AF14" s="104">
        <f ca="1" t="shared" si="35"/>
        <v>0</v>
      </c>
      <c r="AG14" s="104">
        <f ca="1" t="shared" si="35"/>
        <v>0</v>
      </c>
      <c r="AH14" s="104">
        <f ca="1" t="shared" si="35"/>
        <v>0</v>
      </c>
      <c r="AI14" s="104">
        <f ca="1" t="shared" si="35"/>
        <v>0</v>
      </c>
      <c r="AJ14" s="104">
        <f ca="1" t="shared" si="35"/>
        <v>0</v>
      </c>
      <c r="AK14" s="104">
        <f ca="1" t="shared" si="35"/>
        <v>0</v>
      </c>
      <c r="AL14" s="104">
        <f ca="1" t="shared" si="35"/>
        <v>0</v>
      </c>
      <c r="AM14" s="104">
        <f ca="1" t="shared" si="35"/>
        <v>0</v>
      </c>
      <c r="AN14" s="104">
        <f ca="1" t="shared" si="35"/>
        <v>0</v>
      </c>
      <c r="AO14" s="104">
        <f ca="1" t="shared" si="35"/>
        <v>0</v>
      </c>
      <c r="AP14" s="104">
        <f ca="1" t="shared" si="35"/>
        <v>0</v>
      </c>
      <c r="AQ14" s="104">
        <f ca="1" t="shared" si="35"/>
        <v>0</v>
      </c>
      <c r="AR14" s="104">
        <f ca="1" t="shared" si="35"/>
        <v>0</v>
      </c>
      <c r="AS14" s="104">
        <f ca="1" t="shared" si="35"/>
        <v>0</v>
      </c>
      <c r="AT14" s="104">
        <f ca="1" t="shared" si="35"/>
        <v>0</v>
      </c>
      <c r="AU14" s="104">
        <f ca="1" t="shared" si="35"/>
        <v>0</v>
      </c>
      <c r="AV14" s="104">
        <f ca="1" t="shared" si="35"/>
        <v>0</v>
      </c>
      <c r="AW14" s="104">
        <f ca="1" t="shared" si="35"/>
        <v>0</v>
      </c>
    </row>
    <row r="15" spans="2:2">
      <c r="B15" s="105"/>
    </row>
    <row r="16" spans="2:2">
      <c r="B16" s="105"/>
    </row>
    <row r="17" spans="1:2">
      <c r="A17" s="106" t="s">
        <v>151</v>
      </c>
      <c r="B17" s="106" t="s">
        <v>152</v>
      </c>
    </row>
    <row r="18" spans="1:2">
      <c r="A18" s="27" t="s">
        <v>153</v>
      </c>
      <c r="B18" s="107" t="s">
        <v>154</v>
      </c>
    </row>
    <row r="19" spans="1:20">
      <c r="A19" s="27" t="s">
        <v>155</v>
      </c>
      <c r="B19" s="107" t="s">
        <v>156</v>
      </c>
      <c r="T19" s="78"/>
    </row>
    <row r="308" spans="4:4">
      <c r="D308" s="92">
        <v>0</v>
      </c>
    </row>
  </sheetData>
  <mergeCells count="1">
    <mergeCell ref="A14:C14"/>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O29"/>
  <sheetViews>
    <sheetView workbookViewId="0">
      <pane xSplit="3" ySplit="1" topLeftCell="D8" activePane="bottomRight" state="frozen"/>
      <selection/>
      <selection pane="topRight"/>
      <selection pane="bottomLeft"/>
      <selection pane="bottomRight" activeCell="F29" sqref="F29"/>
    </sheetView>
  </sheetViews>
  <sheetFormatPr defaultColWidth="9" defaultRowHeight="15"/>
  <cols>
    <col min="1" max="1" width="9" style="20"/>
    <col min="2" max="2" width="7.89" style="20" customWidth="1"/>
    <col min="3" max="3" width="32.11" style="20" customWidth="1"/>
    <col min="4" max="4" width="29.11" style="20" customWidth="1"/>
    <col min="5" max="5" width="36.44" style="20" customWidth="1"/>
    <col min="6" max="6" width="43.44" style="20" customWidth="1"/>
    <col min="7" max="7" width="9" style="20"/>
    <col min="8" max="8" width="9.89" style="20" customWidth="1"/>
    <col min="9" max="9" width="5.89" style="20" customWidth="1"/>
    <col min="10" max="10" width="15" style="20" customWidth="1"/>
    <col min="11" max="12" width="9" style="20"/>
    <col min="13" max="13" width="9.89" style="20" customWidth="1"/>
    <col min="14" max="14" width="5.89" style="20" customWidth="1"/>
    <col min="15" max="15" width="17.11" style="9"/>
    <col min="16" max="16384" width="9" style="20"/>
  </cols>
  <sheetData>
    <row r="1" ht="13" spans="1:15">
      <c r="A1" s="29" t="s">
        <v>157</v>
      </c>
      <c r="B1" s="29" t="s">
        <v>158</v>
      </c>
      <c r="C1" s="29" t="s">
        <v>159</v>
      </c>
      <c r="D1" s="29" t="s">
        <v>160</v>
      </c>
      <c r="E1" s="29" t="s">
        <v>161</v>
      </c>
      <c r="F1" s="29" t="s">
        <v>162</v>
      </c>
      <c r="G1" s="29" t="s">
        <v>163</v>
      </c>
      <c r="H1" s="29" t="s">
        <v>164</v>
      </c>
      <c r="I1" s="29" t="s">
        <v>165</v>
      </c>
      <c r="J1" s="29" t="s">
        <v>166</v>
      </c>
      <c r="K1" s="29" t="s">
        <v>167</v>
      </c>
      <c r="L1" s="29" t="s">
        <v>168</v>
      </c>
      <c r="M1" s="29" t="s">
        <v>169</v>
      </c>
      <c r="N1" s="29" t="s">
        <v>73</v>
      </c>
      <c r="O1" s="16" t="s">
        <v>170</v>
      </c>
    </row>
    <row r="2" ht="24" customHeight="1" spans="1:15">
      <c r="A2" s="81" t="s">
        <v>171</v>
      </c>
      <c r="B2" s="66" t="s">
        <v>172</v>
      </c>
      <c r="C2" s="65" t="s">
        <v>173</v>
      </c>
      <c r="D2" s="65" t="s">
        <v>174</v>
      </c>
      <c r="E2" s="82" t="s">
        <v>175</v>
      </c>
      <c r="F2" s="83" t="s">
        <v>176</v>
      </c>
      <c r="G2" s="66" t="s">
        <v>177</v>
      </c>
      <c r="H2" s="66" t="s">
        <v>178</v>
      </c>
      <c r="I2" s="66" t="s">
        <v>179</v>
      </c>
      <c r="J2" s="66" t="s">
        <v>180</v>
      </c>
      <c r="K2" s="66" t="s">
        <v>181</v>
      </c>
      <c r="L2" s="66" t="s">
        <v>181</v>
      </c>
      <c r="M2" s="66" t="s">
        <v>182</v>
      </c>
      <c r="N2" s="66"/>
      <c r="O2" s="19"/>
    </row>
    <row r="3" ht="26" spans="1:15">
      <c r="A3" s="81"/>
      <c r="B3" s="66" t="s">
        <v>183</v>
      </c>
      <c r="C3" s="65" t="s">
        <v>184</v>
      </c>
      <c r="D3" s="65" t="s">
        <v>185</v>
      </c>
      <c r="E3" s="82" t="s">
        <v>186</v>
      </c>
      <c r="F3" s="85"/>
      <c r="G3" s="66" t="s">
        <v>177</v>
      </c>
      <c r="H3" s="66" t="s">
        <v>178</v>
      </c>
      <c r="I3" s="66" t="s">
        <v>179</v>
      </c>
      <c r="J3" s="66" t="s">
        <v>180</v>
      </c>
      <c r="K3" s="66" t="s">
        <v>181</v>
      </c>
      <c r="L3" s="66" t="s">
        <v>181</v>
      </c>
      <c r="M3" s="66" t="s">
        <v>187</v>
      </c>
      <c r="N3" s="66"/>
      <c r="O3" s="19"/>
    </row>
    <row r="4" ht="30.75" customHeight="1" spans="1:15">
      <c r="A4" s="81"/>
      <c r="B4" s="66" t="s">
        <v>183</v>
      </c>
      <c r="C4" s="65" t="s">
        <v>188</v>
      </c>
      <c r="D4" s="65" t="s">
        <v>189</v>
      </c>
      <c r="E4" s="82" t="s">
        <v>190</v>
      </c>
      <c r="F4" s="87"/>
      <c r="G4" s="66" t="s">
        <v>177</v>
      </c>
      <c r="H4" s="66" t="s">
        <v>178</v>
      </c>
      <c r="I4" s="66" t="s">
        <v>179</v>
      </c>
      <c r="J4" s="66" t="s">
        <v>180</v>
      </c>
      <c r="K4" s="66" t="s">
        <v>181</v>
      </c>
      <c r="L4" s="66" t="s">
        <v>181</v>
      </c>
      <c r="M4" s="66" t="s">
        <v>187</v>
      </c>
      <c r="N4" s="66"/>
      <c r="O4" s="19"/>
    </row>
    <row r="5" ht="23.25" customHeight="1" spans="1:15">
      <c r="A5" s="80" t="s">
        <v>191</v>
      </c>
      <c r="B5" s="66" t="s">
        <v>172</v>
      </c>
      <c r="C5" s="65" t="s">
        <v>192</v>
      </c>
      <c r="D5" s="65" t="s">
        <v>193</v>
      </c>
      <c r="E5" s="82" t="s">
        <v>194</v>
      </c>
      <c r="F5" s="83" t="s">
        <v>195</v>
      </c>
      <c r="G5" s="66" t="s">
        <v>177</v>
      </c>
      <c r="H5" s="66" t="s">
        <v>178</v>
      </c>
      <c r="I5" s="66" t="s">
        <v>179</v>
      </c>
      <c r="J5" s="66" t="s">
        <v>180</v>
      </c>
      <c r="K5" s="66" t="s">
        <v>181</v>
      </c>
      <c r="L5" s="66" t="s">
        <v>181</v>
      </c>
      <c r="M5" s="66" t="s">
        <v>182</v>
      </c>
      <c r="N5" s="66"/>
      <c r="O5" s="19"/>
    </row>
    <row r="6" ht="39" customHeight="1" spans="1:15">
      <c r="A6" s="84"/>
      <c r="B6" s="66" t="s">
        <v>183</v>
      </c>
      <c r="C6" s="65" t="s">
        <v>196</v>
      </c>
      <c r="D6" s="65" t="s">
        <v>197</v>
      </c>
      <c r="E6" s="82" t="s">
        <v>198</v>
      </c>
      <c r="F6" s="85"/>
      <c r="G6" s="66" t="s">
        <v>177</v>
      </c>
      <c r="H6" s="66" t="s">
        <v>178</v>
      </c>
      <c r="I6" s="66" t="s">
        <v>179</v>
      </c>
      <c r="J6" s="66" t="s">
        <v>180</v>
      </c>
      <c r="K6" s="66" t="s">
        <v>181</v>
      </c>
      <c r="L6" s="66" t="s">
        <v>181</v>
      </c>
      <c r="M6" s="66" t="s">
        <v>187</v>
      </c>
      <c r="N6" s="66"/>
      <c r="O6" s="19"/>
    </row>
    <row r="7" ht="39" customHeight="1" spans="1:15">
      <c r="A7" s="86"/>
      <c r="B7" s="66" t="s">
        <v>183</v>
      </c>
      <c r="C7" s="65" t="s">
        <v>199</v>
      </c>
      <c r="D7" s="65" t="s">
        <v>200</v>
      </c>
      <c r="E7" s="82" t="s">
        <v>201</v>
      </c>
      <c r="F7" s="87"/>
      <c r="G7" s="66" t="s">
        <v>177</v>
      </c>
      <c r="H7" s="66" t="s">
        <v>178</v>
      </c>
      <c r="I7" s="66" t="s">
        <v>179</v>
      </c>
      <c r="J7" s="66" t="s">
        <v>180</v>
      </c>
      <c r="K7" s="66" t="s">
        <v>181</v>
      </c>
      <c r="L7" s="66" t="s">
        <v>181</v>
      </c>
      <c r="M7" s="66" t="s">
        <v>187</v>
      </c>
      <c r="N7" s="66"/>
      <c r="O7" s="19"/>
    </row>
    <row r="8" ht="32.1" customHeight="1" spans="1:15">
      <c r="A8" s="88" t="s">
        <v>202</v>
      </c>
      <c r="B8" s="66" t="s">
        <v>183</v>
      </c>
      <c r="C8" s="65" t="s">
        <v>203</v>
      </c>
      <c r="D8" s="65" t="s">
        <v>204</v>
      </c>
      <c r="E8" s="63" t="s">
        <v>205</v>
      </c>
      <c r="F8" s="83" t="s">
        <v>206</v>
      </c>
      <c r="G8" s="66" t="s">
        <v>177</v>
      </c>
      <c r="H8" s="66" t="s">
        <v>178</v>
      </c>
      <c r="I8" s="66" t="s">
        <v>179</v>
      </c>
      <c r="J8" s="66" t="s">
        <v>180</v>
      </c>
      <c r="K8" s="66" t="s">
        <v>181</v>
      </c>
      <c r="L8" s="66" t="s">
        <v>181</v>
      </c>
      <c r="M8" s="66" t="s">
        <v>187</v>
      </c>
      <c r="N8" s="66"/>
      <c r="O8" s="19"/>
    </row>
    <row r="9" ht="46.5" customHeight="1" spans="1:15">
      <c r="A9" s="89"/>
      <c r="B9" s="66" t="s">
        <v>207</v>
      </c>
      <c r="C9" s="65" t="s">
        <v>208</v>
      </c>
      <c r="D9" s="65" t="s">
        <v>209</v>
      </c>
      <c r="E9" s="63"/>
      <c r="F9" s="85"/>
      <c r="G9" s="66"/>
      <c r="H9" s="66"/>
      <c r="I9" s="66"/>
      <c r="J9" s="66"/>
      <c r="K9" s="66"/>
      <c r="L9" s="66"/>
      <c r="M9" s="66" t="s">
        <v>187</v>
      </c>
      <c r="N9" s="66"/>
      <c r="O9" s="19"/>
    </row>
    <row r="10" ht="39.75" customHeight="1" spans="1:15">
      <c r="A10" s="89"/>
      <c r="B10" s="66" t="s">
        <v>183</v>
      </c>
      <c r="C10" s="65" t="s">
        <v>210</v>
      </c>
      <c r="D10" s="65" t="s">
        <v>211</v>
      </c>
      <c r="E10" s="63" t="s">
        <v>212</v>
      </c>
      <c r="F10" s="85"/>
      <c r="G10" s="66" t="s">
        <v>177</v>
      </c>
      <c r="H10" s="66" t="s">
        <v>178</v>
      </c>
      <c r="I10" s="66" t="s">
        <v>179</v>
      </c>
      <c r="J10" s="66" t="s">
        <v>180</v>
      </c>
      <c r="K10" s="66" t="s">
        <v>181</v>
      </c>
      <c r="L10" s="66" t="s">
        <v>181</v>
      </c>
      <c r="M10" s="66" t="s">
        <v>187</v>
      </c>
      <c r="N10" s="66"/>
      <c r="O10" s="19"/>
    </row>
    <row r="11" ht="39.75" customHeight="1" spans="1:15">
      <c r="A11" s="90"/>
      <c r="B11" s="66" t="s">
        <v>183</v>
      </c>
      <c r="C11" s="65" t="s">
        <v>213</v>
      </c>
      <c r="D11" s="65" t="s">
        <v>214</v>
      </c>
      <c r="E11" s="63" t="s">
        <v>215</v>
      </c>
      <c r="F11" s="87"/>
      <c r="G11" s="66" t="s">
        <v>177</v>
      </c>
      <c r="H11" s="66" t="s">
        <v>178</v>
      </c>
      <c r="I11" s="66" t="s">
        <v>179</v>
      </c>
      <c r="J11" s="66" t="s">
        <v>180</v>
      </c>
      <c r="K11" s="66" t="s">
        <v>181</v>
      </c>
      <c r="L11" s="66" t="s">
        <v>181</v>
      </c>
      <c r="M11" s="66" t="s">
        <v>187</v>
      </c>
      <c r="N11" s="66"/>
      <c r="O11" s="19"/>
    </row>
    <row r="12" ht="24" customHeight="1" spans="1:15">
      <c r="A12" s="88" t="s">
        <v>216</v>
      </c>
      <c r="B12" s="66" t="s">
        <v>172</v>
      </c>
      <c r="C12" s="65" t="s">
        <v>217</v>
      </c>
      <c r="D12" s="65" t="s">
        <v>218</v>
      </c>
      <c r="E12" s="82" t="s">
        <v>219</v>
      </c>
      <c r="F12" s="83" t="s">
        <v>220</v>
      </c>
      <c r="G12" s="66" t="s">
        <v>177</v>
      </c>
      <c r="H12" s="66" t="s">
        <v>178</v>
      </c>
      <c r="I12" s="66" t="s">
        <v>179</v>
      </c>
      <c r="J12" s="66" t="s">
        <v>180</v>
      </c>
      <c r="K12" s="66" t="s">
        <v>181</v>
      </c>
      <c r="L12" s="66" t="s">
        <v>181</v>
      </c>
      <c r="M12" s="66" t="s">
        <v>182</v>
      </c>
      <c r="N12" s="66"/>
      <c r="O12" s="19"/>
    </row>
    <row r="13" ht="26" spans="1:15">
      <c r="A13" s="89"/>
      <c r="B13" s="66" t="s">
        <v>183</v>
      </c>
      <c r="C13" s="65" t="s">
        <v>221</v>
      </c>
      <c r="D13" s="65" t="s">
        <v>222</v>
      </c>
      <c r="E13" s="82" t="s">
        <v>223</v>
      </c>
      <c r="F13" s="85"/>
      <c r="G13" s="66" t="s">
        <v>177</v>
      </c>
      <c r="H13" s="66" t="s">
        <v>178</v>
      </c>
      <c r="I13" s="66" t="s">
        <v>179</v>
      </c>
      <c r="J13" s="66" t="s">
        <v>180</v>
      </c>
      <c r="K13" s="66" t="s">
        <v>181</v>
      </c>
      <c r="L13" s="66" t="s">
        <v>181</v>
      </c>
      <c r="M13" s="66" t="s">
        <v>187</v>
      </c>
      <c r="N13" s="66"/>
      <c r="O13" s="19"/>
    </row>
    <row r="14" ht="28.5" customHeight="1" spans="1:15">
      <c r="A14" s="90"/>
      <c r="B14" s="66" t="s">
        <v>183</v>
      </c>
      <c r="C14" s="65" t="s">
        <v>224</v>
      </c>
      <c r="D14" s="65" t="s">
        <v>225</v>
      </c>
      <c r="E14" s="82" t="s">
        <v>226</v>
      </c>
      <c r="F14" s="87"/>
      <c r="G14" s="66" t="s">
        <v>177</v>
      </c>
      <c r="H14" s="66" t="s">
        <v>178</v>
      </c>
      <c r="I14" s="66" t="s">
        <v>179</v>
      </c>
      <c r="J14" s="66" t="s">
        <v>180</v>
      </c>
      <c r="K14" s="66" t="s">
        <v>181</v>
      </c>
      <c r="L14" s="66" t="s">
        <v>181</v>
      </c>
      <c r="M14" s="66" t="s">
        <v>187</v>
      </c>
      <c r="N14" s="66"/>
      <c r="O14" s="19"/>
    </row>
    <row r="15" ht="24" customHeight="1" spans="1:15">
      <c r="A15" s="88" t="s">
        <v>227</v>
      </c>
      <c r="B15" s="66" t="s">
        <v>172</v>
      </c>
      <c r="C15" s="65" t="s">
        <v>228</v>
      </c>
      <c r="D15" s="65" t="s">
        <v>229</v>
      </c>
      <c r="E15" s="82" t="s">
        <v>230</v>
      </c>
      <c r="F15" s="83" t="s">
        <v>231</v>
      </c>
      <c r="G15" s="66" t="s">
        <v>177</v>
      </c>
      <c r="H15" s="66" t="s">
        <v>178</v>
      </c>
      <c r="I15" s="66" t="s">
        <v>179</v>
      </c>
      <c r="J15" s="66" t="s">
        <v>180</v>
      </c>
      <c r="K15" s="66" t="s">
        <v>181</v>
      </c>
      <c r="L15" s="66" t="s">
        <v>181</v>
      </c>
      <c r="M15" s="66" t="s">
        <v>182</v>
      </c>
      <c r="N15" s="66"/>
      <c r="O15" s="19"/>
    </row>
    <row r="16" ht="26" spans="1:15">
      <c r="A16" s="89"/>
      <c r="B16" s="66" t="s">
        <v>183</v>
      </c>
      <c r="C16" s="65" t="s">
        <v>232</v>
      </c>
      <c r="D16" s="65" t="s">
        <v>233</v>
      </c>
      <c r="E16" s="82" t="s">
        <v>234</v>
      </c>
      <c r="F16" s="85"/>
      <c r="G16" s="66" t="s">
        <v>177</v>
      </c>
      <c r="H16" s="66" t="s">
        <v>178</v>
      </c>
      <c r="I16" s="66" t="s">
        <v>179</v>
      </c>
      <c r="J16" s="66" t="s">
        <v>180</v>
      </c>
      <c r="K16" s="66" t="s">
        <v>181</v>
      </c>
      <c r="L16" s="66" t="s">
        <v>181</v>
      </c>
      <c r="M16" s="66" t="s">
        <v>187</v>
      </c>
      <c r="N16" s="66"/>
      <c r="O16" s="19"/>
    </row>
    <row r="17" ht="30.75" customHeight="1" spans="1:15">
      <c r="A17" s="90"/>
      <c r="B17" s="66" t="s">
        <v>183</v>
      </c>
      <c r="C17" s="65" t="s">
        <v>235</v>
      </c>
      <c r="D17" s="65" t="s">
        <v>236</v>
      </c>
      <c r="E17" s="82" t="s">
        <v>237</v>
      </c>
      <c r="F17" s="87"/>
      <c r="G17" s="66" t="s">
        <v>177</v>
      </c>
      <c r="H17" s="66" t="s">
        <v>178</v>
      </c>
      <c r="I17" s="66" t="s">
        <v>179</v>
      </c>
      <c r="J17" s="66" t="s">
        <v>180</v>
      </c>
      <c r="K17" s="66" t="s">
        <v>181</v>
      </c>
      <c r="L17" s="66" t="s">
        <v>181</v>
      </c>
      <c r="M17" s="66" t="s">
        <v>187</v>
      </c>
      <c r="N17" s="66"/>
      <c r="O17" s="19"/>
    </row>
    <row r="18" ht="25.5" customHeight="1" spans="1:15">
      <c r="A18" s="66" t="s">
        <v>238</v>
      </c>
      <c r="B18" s="66" t="s">
        <v>183</v>
      </c>
      <c r="C18" s="65" t="s">
        <v>239</v>
      </c>
      <c r="D18" s="65" t="s">
        <v>240</v>
      </c>
      <c r="E18" s="63" t="s">
        <v>241</v>
      </c>
      <c r="F18" s="63" t="s">
        <v>242</v>
      </c>
      <c r="G18" s="66" t="s">
        <v>177</v>
      </c>
      <c r="H18" s="66" t="s">
        <v>178</v>
      </c>
      <c r="I18" s="66" t="s">
        <v>179</v>
      </c>
      <c r="J18" s="66" t="s">
        <v>180</v>
      </c>
      <c r="K18" s="66" t="s">
        <v>181</v>
      </c>
      <c r="L18" s="66" t="s">
        <v>181</v>
      </c>
      <c r="M18" s="66" t="s">
        <v>187</v>
      </c>
      <c r="N18" s="66"/>
      <c r="O18" s="19"/>
    </row>
    <row r="19" ht="21.75" customHeight="1" spans="1:15">
      <c r="A19" s="66"/>
      <c r="B19" s="66" t="s">
        <v>207</v>
      </c>
      <c r="C19" s="65" t="s">
        <v>243</v>
      </c>
      <c r="D19" s="65" t="s">
        <v>244</v>
      </c>
      <c r="E19" s="63"/>
      <c r="F19" s="63"/>
      <c r="G19" s="66" t="s">
        <v>177</v>
      </c>
      <c r="H19" s="66" t="s">
        <v>178</v>
      </c>
      <c r="I19" s="66" t="s">
        <v>179</v>
      </c>
      <c r="J19" s="66" t="s">
        <v>180</v>
      </c>
      <c r="K19" s="66" t="s">
        <v>181</v>
      </c>
      <c r="L19" s="66" t="s">
        <v>181</v>
      </c>
      <c r="M19" s="66" t="s">
        <v>187</v>
      </c>
      <c r="N19" s="66"/>
      <c r="O19" s="19"/>
    </row>
    <row r="20" ht="26" spans="1:15">
      <c r="A20" s="66"/>
      <c r="B20" s="66" t="s">
        <v>183</v>
      </c>
      <c r="C20" s="65" t="s">
        <v>245</v>
      </c>
      <c r="D20" s="65" t="s">
        <v>246</v>
      </c>
      <c r="E20" s="63" t="s">
        <v>247</v>
      </c>
      <c r="F20" s="63"/>
      <c r="G20" s="66" t="s">
        <v>177</v>
      </c>
      <c r="H20" s="66" t="s">
        <v>178</v>
      </c>
      <c r="I20" s="66" t="s">
        <v>179</v>
      </c>
      <c r="J20" s="66" t="s">
        <v>180</v>
      </c>
      <c r="K20" s="66" t="s">
        <v>181</v>
      </c>
      <c r="L20" s="66" t="s">
        <v>181</v>
      </c>
      <c r="M20" s="66" t="s">
        <v>187</v>
      </c>
      <c r="N20" s="66"/>
      <c r="O20" s="19"/>
    </row>
    <row r="21" ht="13" spans="1:15">
      <c r="A21" s="66"/>
      <c r="B21" s="66" t="s">
        <v>183</v>
      </c>
      <c r="C21" s="65" t="s">
        <v>248</v>
      </c>
      <c r="D21" s="65" t="s">
        <v>249</v>
      </c>
      <c r="E21" s="63" t="s">
        <v>250</v>
      </c>
      <c r="F21" s="63"/>
      <c r="G21" s="66" t="s">
        <v>177</v>
      </c>
      <c r="H21" s="66" t="s">
        <v>178</v>
      </c>
      <c r="I21" s="66" t="s">
        <v>179</v>
      </c>
      <c r="J21" s="66" t="s">
        <v>180</v>
      </c>
      <c r="K21" s="66" t="s">
        <v>181</v>
      </c>
      <c r="L21" s="66" t="s">
        <v>181</v>
      </c>
      <c r="M21" s="66" t="s">
        <v>187</v>
      </c>
      <c r="N21" s="66"/>
      <c r="O21" s="19"/>
    </row>
    <row r="29" spans="6:6">
      <c r="F29"/>
    </row>
  </sheetData>
  <mergeCells count="20">
    <mergeCell ref="A2:A4"/>
    <mergeCell ref="A5:A7"/>
    <mergeCell ref="A8:A11"/>
    <mergeCell ref="A12:A14"/>
    <mergeCell ref="A15:A17"/>
    <mergeCell ref="A18:A21"/>
    <mergeCell ref="E8:E9"/>
    <mergeCell ref="E18:E19"/>
    <mergeCell ref="F2:F4"/>
    <mergeCell ref="F5:F7"/>
    <mergeCell ref="F8:F11"/>
    <mergeCell ref="F12:F14"/>
    <mergeCell ref="F15:F17"/>
    <mergeCell ref="F18:F21"/>
    <mergeCell ref="G8:G9"/>
    <mergeCell ref="H8:H9"/>
    <mergeCell ref="I8:I9"/>
    <mergeCell ref="J8:J9"/>
    <mergeCell ref="K8:K9"/>
    <mergeCell ref="L8:L9"/>
  </mergeCells>
  <dataValidations count="1">
    <dataValidation type="list" allowBlank="1" showErrorMessage="1" sqref="O2 O3 O4 O5:O21">
      <formula1>"T,T+1Q,T+2Q,T+3Q,T+4Q,NS"</formula1>
    </dataValidation>
  </dataValidation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P32"/>
  <sheetViews>
    <sheetView workbookViewId="0">
      <selection activeCell="N25" sqref="N25"/>
    </sheetView>
  </sheetViews>
  <sheetFormatPr defaultColWidth="9" defaultRowHeight="15"/>
  <cols>
    <col min="1" max="1" width="9" style="68"/>
    <col min="2" max="2" width="7.89" style="68" customWidth="1"/>
    <col min="3" max="3" width="24.33" style="68" customWidth="1"/>
    <col min="4" max="4" width="25.55" style="68" customWidth="1"/>
    <col min="5" max="5" width="51.66" style="68" customWidth="1"/>
    <col min="6" max="6" width="17.66" style="68" customWidth="1"/>
    <col min="7" max="7" width="8" style="68" customWidth="1"/>
    <col min="8" max="8" width="9.89" style="68" customWidth="1"/>
    <col min="9" max="9" width="5.89" style="68" customWidth="1"/>
    <col min="10" max="10" width="12.11" style="68" customWidth="1"/>
    <col min="11" max="12" width="9" style="68"/>
    <col min="13" max="13" width="9.89" style="68" customWidth="1"/>
    <col min="14" max="14" width="5.89" style="68" customWidth="1"/>
    <col min="15" max="15" width="17.11" style="9"/>
    <col min="16" max="16384" width="9" style="68"/>
  </cols>
  <sheetData>
    <row r="1" s="20" customFormat="1" ht="13" spans="1:15">
      <c r="A1" s="29" t="s">
        <v>157</v>
      </c>
      <c r="B1" s="29" t="s">
        <v>158</v>
      </c>
      <c r="C1" s="29" t="s">
        <v>159</v>
      </c>
      <c r="D1" s="29" t="s">
        <v>160</v>
      </c>
      <c r="E1" s="29" t="s">
        <v>161</v>
      </c>
      <c r="F1" s="29" t="s">
        <v>162</v>
      </c>
      <c r="G1" s="29" t="s">
        <v>163</v>
      </c>
      <c r="H1" s="29" t="s">
        <v>164</v>
      </c>
      <c r="I1" s="29" t="s">
        <v>165</v>
      </c>
      <c r="J1" s="29" t="s">
        <v>166</v>
      </c>
      <c r="K1" s="29" t="s">
        <v>167</v>
      </c>
      <c r="L1" s="29" t="s">
        <v>168</v>
      </c>
      <c r="M1" s="29" t="s">
        <v>169</v>
      </c>
      <c r="N1" s="29" t="s">
        <v>73</v>
      </c>
      <c r="O1" s="16" t="s">
        <v>170</v>
      </c>
    </row>
    <row r="2" s="20" customFormat="1" ht="13" spans="1:15">
      <c r="A2" s="66" t="s">
        <v>251</v>
      </c>
      <c r="B2" s="66" t="s">
        <v>172</v>
      </c>
      <c r="C2" s="65" t="s">
        <v>252</v>
      </c>
      <c r="D2" s="65" t="s">
        <v>253</v>
      </c>
      <c r="E2" s="67" t="s">
        <v>254</v>
      </c>
      <c r="F2" s="63" t="s">
        <v>255</v>
      </c>
      <c r="G2" s="81" t="s">
        <v>256</v>
      </c>
      <c r="H2" s="66" t="s">
        <v>178</v>
      </c>
      <c r="I2" s="66" t="s">
        <v>179</v>
      </c>
      <c r="J2" s="66" t="s">
        <v>180</v>
      </c>
      <c r="K2" s="66" t="s">
        <v>181</v>
      </c>
      <c r="L2" s="66" t="s">
        <v>181</v>
      </c>
      <c r="M2" s="66" t="s">
        <v>187</v>
      </c>
      <c r="N2" s="66"/>
      <c r="O2" s="19"/>
    </row>
    <row r="3" s="20" customFormat="1" ht="13" spans="1:15">
      <c r="A3" s="66"/>
      <c r="B3" s="66" t="s">
        <v>183</v>
      </c>
      <c r="C3" s="65" t="s">
        <v>257</v>
      </c>
      <c r="D3" s="65" t="s">
        <v>258</v>
      </c>
      <c r="E3" s="67" t="s">
        <v>259</v>
      </c>
      <c r="F3" s="63"/>
      <c r="G3" s="66"/>
      <c r="H3" s="66"/>
      <c r="I3" s="66"/>
      <c r="J3" s="66"/>
      <c r="K3" s="66"/>
      <c r="L3" s="66"/>
      <c r="M3" s="66"/>
      <c r="N3" s="66"/>
      <c r="O3" s="19"/>
    </row>
    <row r="4" s="20" customFormat="1" ht="13" spans="1:15">
      <c r="A4" s="66"/>
      <c r="B4" s="66" t="s">
        <v>207</v>
      </c>
      <c r="C4" s="65" t="s">
        <v>260</v>
      </c>
      <c r="D4" s="65" t="s">
        <v>261</v>
      </c>
      <c r="E4" s="67" t="s">
        <v>262</v>
      </c>
      <c r="F4" s="63"/>
      <c r="G4" s="66"/>
      <c r="H4" s="66"/>
      <c r="I4" s="66"/>
      <c r="J4" s="66"/>
      <c r="K4" s="66"/>
      <c r="L4" s="66"/>
      <c r="M4" s="66"/>
      <c r="N4" s="66"/>
      <c r="O4" s="19"/>
    </row>
    <row r="5" s="20" customFormat="1" ht="13" spans="1:15">
      <c r="A5" s="66" t="s">
        <v>251</v>
      </c>
      <c r="B5" s="66" t="s">
        <v>172</v>
      </c>
      <c r="C5" s="65" t="s">
        <v>263</v>
      </c>
      <c r="D5" s="65" t="s">
        <v>264</v>
      </c>
      <c r="E5" s="67" t="s">
        <v>265</v>
      </c>
      <c r="F5" s="63" t="s">
        <v>255</v>
      </c>
      <c r="G5" s="81" t="s">
        <v>256</v>
      </c>
      <c r="H5" s="66" t="s">
        <v>178</v>
      </c>
      <c r="I5" s="66" t="s">
        <v>179</v>
      </c>
      <c r="J5" s="66" t="s">
        <v>180</v>
      </c>
      <c r="K5" s="66" t="s">
        <v>181</v>
      </c>
      <c r="L5" s="66" t="s">
        <v>181</v>
      </c>
      <c r="M5" s="66" t="s">
        <v>187</v>
      </c>
      <c r="N5" s="66"/>
      <c r="O5" s="19"/>
    </row>
    <row r="6" s="20" customFormat="1" ht="13" spans="1:15">
      <c r="A6" s="66"/>
      <c r="B6" s="66" t="s">
        <v>183</v>
      </c>
      <c r="C6" s="65" t="s">
        <v>266</v>
      </c>
      <c r="D6" s="65" t="s">
        <v>267</v>
      </c>
      <c r="E6" s="67" t="s">
        <v>268</v>
      </c>
      <c r="F6" s="63"/>
      <c r="G6" s="66"/>
      <c r="H6" s="66"/>
      <c r="I6" s="66"/>
      <c r="J6" s="66"/>
      <c r="K6" s="66"/>
      <c r="L6" s="66"/>
      <c r="M6" s="66"/>
      <c r="N6" s="66"/>
      <c r="O6" s="19"/>
    </row>
    <row r="7" s="20" customFormat="1" ht="13" spans="1:15">
      <c r="A7" s="66"/>
      <c r="B7" s="66" t="s">
        <v>207</v>
      </c>
      <c r="C7" s="65" t="s">
        <v>269</v>
      </c>
      <c r="D7" s="65" t="s">
        <v>270</v>
      </c>
      <c r="E7" s="67" t="s">
        <v>271</v>
      </c>
      <c r="F7" s="63"/>
      <c r="G7" s="66"/>
      <c r="H7" s="66"/>
      <c r="I7" s="66"/>
      <c r="J7" s="66"/>
      <c r="K7" s="66"/>
      <c r="L7" s="66"/>
      <c r="M7" s="66"/>
      <c r="N7" s="66"/>
      <c r="O7" s="19"/>
    </row>
    <row r="8" ht="13" spans="13:16">
      <c r="M8"/>
      <c r="N8"/>
      <c r="O8"/>
      <c r="P8"/>
    </row>
    <row r="9" ht="13" spans="13:16">
      <c r="M9"/>
      <c r="N9"/>
      <c r="O9"/>
      <c r="P9"/>
    </row>
    <row r="10" ht="13" spans="13:16">
      <c r="M10"/>
      <c r="N10"/>
      <c r="O10"/>
      <c r="P10"/>
    </row>
    <row r="11" ht="13" spans="13:16">
      <c r="M11"/>
      <c r="N11"/>
      <c r="O11"/>
      <c r="P11"/>
    </row>
    <row r="12" ht="13" spans="13:16">
      <c r="M12"/>
      <c r="N12"/>
      <c r="O12"/>
      <c r="P12"/>
    </row>
    <row r="13" ht="13" spans="13:16">
      <c r="M13"/>
      <c r="N13"/>
      <c r="O13"/>
      <c r="P13"/>
    </row>
    <row r="14" ht="13" spans="13:16">
      <c r="M14"/>
      <c r="N14"/>
      <c r="O14"/>
      <c r="P14"/>
    </row>
    <row r="15" ht="13" spans="13:16">
      <c r="M15"/>
      <c r="N15"/>
      <c r="O15"/>
      <c r="P15"/>
    </row>
    <row r="16" ht="13" spans="13:16">
      <c r="M16"/>
      <c r="N16"/>
      <c r="O16"/>
      <c r="P16"/>
    </row>
    <row r="17" ht="13" spans="13:16">
      <c r="M17"/>
      <c r="N17"/>
      <c r="O17"/>
      <c r="P17"/>
    </row>
    <row r="18" ht="13" spans="13:16">
      <c r="M18"/>
      <c r="N18"/>
      <c r="O18"/>
      <c r="P18"/>
    </row>
    <row r="19" ht="13" spans="13:16">
      <c r="M19"/>
      <c r="N19"/>
      <c r="O19"/>
      <c r="P19"/>
    </row>
    <row r="20" ht="13" spans="13:16">
      <c r="M20"/>
      <c r="N20"/>
      <c r="O20"/>
      <c r="P20"/>
    </row>
    <row r="21" ht="13" spans="13:16">
      <c r="M21"/>
      <c r="N21"/>
      <c r="O21"/>
      <c r="P21"/>
    </row>
    <row r="25" spans="14:14">
      <c r="N25"/>
    </row>
    <row r="32" spans="13:13">
      <c r="M32"/>
    </row>
  </sheetData>
  <mergeCells count="20">
    <mergeCell ref="A2:A4"/>
    <mergeCell ref="A5:A7"/>
    <mergeCell ref="F2:F4"/>
    <mergeCell ref="F5:F7"/>
    <mergeCell ref="G2:G4"/>
    <mergeCell ref="G5:G7"/>
    <mergeCell ref="H2:H4"/>
    <mergeCell ref="H5:H7"/>
    <mergeCell ref="I2:I4"/>
    <mergeCell ref="I5:I7"/>
    <mergeCell ref="J2:J4"/>
    <mergeCell ref="J5:J7"/>
    <mergeCell ref="K2:K4"/>
    <mergeCell ref="K5:K7"/>
    <mergeCell ref="L2:L4"/>
    <mergeCell ref="L5:L7"/>
    <mergeCell ref="M2:M4"/>
    <mergeCell ref="M5:M7"/>
    <mergeCell ref="N2:N4"/>
    <mergeCell ref="N5:N7"/>
  </mergeCells>
  <dataValidations count="1">
    <dataValidation type="list" allowBlank="1" showErrorMessage="1" sqref="O2 O3 O4 O5:O21">
      <formula1>"T,T+1Q,T+2Q,T+3Q,T+4Q,NS"</formula1>
    </dataValidation>
  </dataValidation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Q29"/>
  <sheetViews>
    <sheetView workbookViewId="0">
      <pane xSplit="4" ySplit="1" topLeftCell="F2" activePane="bottomRight" state="frozen"/>
      <selection/>
      <selection pane="topRight"/>
      <selection pane="bottomLeft"/>
      <selection pane="bottomRight" activeCell="N26" sqref="N26"/>
    </sheetView>
  </sheetViews>
  <sheetFormatPr defaultColWidth="10.11" defaultRowHeight="15"/>
  <cols>
    <col min="1" max="1" width="9.66" style="78" customWidth="1"/>
    <col min="2" max="2" width="7.66" style="78" customWidth="1"/>
    <col min="3" max="3" width="19.66" style="78" customWidth="1"/>
    <col min="4" max="4" width="31.33" style="78" customWidth="1"/>
    <col min="5" max="5" width="43.11" style="78" customWidth="1"/>
    <col min="6" max="6" width="54.11" style="78" customWidth="1"/>
    <col min="7" max="8" width="9.66" style="78" customWidth="1"/>
    <col min="9" max="9" width="6.66" style="78" customWidth="1"/>
    <col min="10" max="10" width="14.11" style="78" customWidth="1"/>
    <col min="11" max="13" width="9.66" style="78" customWidth="1"/>
    <col min="14" max="14" width="17.55" style="78" customWidth="1"/>
    <col min="15" max="15" width="17.11" style="9"/>
    <col min="16" max="16384" width="10.11" style="78"/>
  </cols>
  <sheetData>
    <row r="1" ht="13" spans="1:15">
      <c r="A1" s="79" t="s">
        <v>157</v>
      </c>
      <c r="B1" s="79" t="s">
        <v>158</v>
      </c>
      <c r="C1" s="79" t="s">
        <v>159</v>
      </c>
      <c r="D1" s="79" t="s">
        <v>160</v>
      </c>
      <c r="E1" s="79" t="s">
        <v>161</v>
      </c>
      <c r="F1" s="79" t="s">
        <v>162</v>
      </c>
      <c r="G1" s="79" t="s">
        <v>163</v>
      </c>
      <c r="H1" s="79" t="s">
        <v>164</v>
      </c>
      <c r="I1" s="79" t="s">
        <v>165</v>
      </c>
      <c r="J1" s="79" t="s">
        <v>166</v>
      </c>
      <c r="K1" s="79" t="s">
        <v>167</v>
      </c>
      <c r="L1" s="79" t="s">
        <v>168</v>
      </c>
      <c r="M1" s="79" t="s">
        <v>169</v>
      </c>
      <c r="N1" s="79" t="s">
        <v>73</v>
      </c>
      <c r="O1" s="16" t="s">
        <v>170</v>
      </c>
    </row>
    <row r="2" ht="26" spans="1:15">
      <c r="A2" s="80" t="s">
        <v>272</v>
      </c>
      <c r="B2" s="81" t="s">
        <v>183</v>
      </c>
      <c r="C2" s="82" t="s">
        <v>273</v>
      </c>
      <c r="D2" s="82" t="s">
        <v>274</v>
      </c>
      <c r="E2" s="83" t="s">
        <v>275</v>
      </c>
      <c r="F2" s="83" t="s">
        <v>276</v>
      </c>
      <c r="G2" s="81" t="s">
        <v>177</v>
      </c>
      <c r="H2" s="81" t="s">
        <v>178</v>
      </c>
      <c r="I2" s="81" t="s">
        <v>179</v>
      </c>
      <c r="J2" s="81" t="s">
        <v>277</v>
      </c>
      <c r="K2" s="81" t="s">
        <v>181</v>
      </c>
      <c r="L2" s="81" t="s">
        <v>181</v>
      </c>
      <c r="M2" s="81" t="s">
        <v>187</v>
      </c>
      <c r="N2" s="81"/>
      <c r="O2" s="19"/>
    </row>
    <row r="3" ht="26" spans="1:15">
      <c r="A3" s="84"/>
      <c r="B3" s="81" t="s">
        <v>183</v>
      </c>
      <c r="C3" s="82" t="s">
        <v>278</v>
      </c>
      <c r="D3" s="82" t="s">
        <v>279</v>
      </c>
      <c r="E3" s="85"/>
      <c r="F3" s="85"/>
      <c r="G3" s="81" t="s">
        <v>177</v>
      </c>
      <c r="H3" s="81" t="s">
        <v>178</v>
      </c>
      <c r="I3" s="81" t="s">
        <v>179</v>
      </c>
      <c r="J3" s="81" t="s">
        <v>277</v>
      </c>
      <c r="K3" s="81" t="s">
        <v>181</v>
      </c>
      <c r="L3" s="81" t="s">
        <v>181</v>
      </c>
      <c r="M3" s="81" t="s">
        <v>187</v>
      </c>
      <c r="N3" s="81"/>
      <c r="O3" s="19"/>
    </row>
    <row r="4" ht="26" spans="1:15">
      <c r="A4" s="80" t="s">
        <v>280</v>
      </c>
      <c r="B4" s="81" t="s">
        <v>183</v>
      </c>
      <c r="C4" s="82" t="s">
        <v>281</v>
      </c>
      <c r="D4" s="82" t="s">
        <v>282</v>
      </c>
      <c r="E4" s="83" t="s">
        <v>283</v>
      </c>
      <c r="F4" s="83" t="s">
        <v>284</v>
      </c>
      <c r="G4" s="81" t="s">
        <v>177</v>
      </c>
      <c r="H4" s="81" t="s">
        <v>178</v>
      </c>
      <c r="I4" s="81" t="s">
        <v>179</v>
      </c>
      <c r="J4" s="81" t="s">
        <v>277</v>
      </c>
      <c r="K4" s="81" t="s">
        <v>181</v>
      </c>
      <c r="L4" s="81" t="s">
        <v>181</v>
      </c>
      <c r="M4" s="81" t="s">
        <v>187</v>
      </c>
      <c r="N4" s="81"/>
      <c r="O4" s="19"/>
    </row>
    <row r="5" ht="26" spans="1:15">
      <c r="A5" s="84"/>
      <c r="B5" s="81" t="s">
        <v>183</v>
      </c>
      <c r="C5" s="82" t="s">
        <v>285</v>
      </c>
      <c r="D5" s="82" t="s">
        <v>286</v>
      </c>
      <c r="E5" s="85"/>
      <c r="F5" s="85"/>
      <c r="G5" s="81" t="s">
        <v>177</v>
      </c>
      <c r="H5" s="81" t="s">
        <v>178</v>
      </c>
      <c r="I5" s="81" t="s">
        <v>179</v>
      </c>
      <c r="J5" s="81" t="s">
        <v>277</v>
      </c>
      <c r="K5" s="81" t="s">
        <v>181</v>
      </c>
      <c r="L5" s="81" t="s">
        <v>181</v>
      </c>
      <c r="M5" s="81" t="s">
        <v>187</v>
      </c>
      <c r="N5" s="81"/>
      <c r="O5" s="19"/>
    </row>
    <row r="6" ht="13" spans="1:15">
      <c r="A6" s="80" t="s">
        <v>287</v>
      </c>
      <c r="B6" s="81" t="s">
        <v>183</v>
      </c>
      <c r="C6" s="82" t="s">
        <v>288</v>
      </c>
      <c r="D6" s="82" t="s">
        <v>289</v>
      </c>
      <c r="E6" s="83" t="s">
        <v>290</v>
      </c>
      <c r="F6" s="83" t="s">
        <v>291</v>
      </c>
      <c r="G6" s="81" t="s">
        <v>292</v>
      </c>
      <c r="H6" s="81" t="s">
        <v>293</v>
      </c>
      <c r="I6" s="81" t="s">
        <v>294</v>
      </c>
      <c r="J6" s="81" t="s">
        <v>277</v>
      </c>
      <c r="K6" s="81" t="s">
        <v>295</v>
      </c>
      <c r="L6" s="81" t="s">
        <v>295</v>
      </c>
      <c r="M6" s="81" t="s">
        <v>187</v>
      </c>
      <c r="N6" s="81" t="s">
        <v>296</v>
      </c>
      <c r="O6" s="19"/>
    </row>
    <row r="7" ht="29.25" customHeight="1" spans="1:15">
      <c r="A7" s="84"/>
      <c r="B7" s="81" t="s">
        <v>183</v>
      </c>
      <c r="C7" s="82" t="s">
        <v>297</v>
      </c>
      <c r="D7" s="82" t="s">
        <v>298</v>
      </c>
      <c r="E7" s="85"/>
      <c r="F7" s="85"/>
      <c r="G7" s="81" t="s">
        <v>292</v>
      </c>
      <c r="H7" s="81" t="s">
        <v>293</v>
      </c>
      <c r="I7" s="81" t="s">
        <v>294</v>
      </c>
      <c r="J7" s="81" t="s">
        <v>277</v>
      </c>
      <c r="K7" s="81" t="s">
        <v>295</v>
      </c>
      <c r="L7" s="81" t="s">
        <v>295</v>
      </c>
      <c r="M7" s="81" t="s">
        <v>187</v>
      </c>
      <c r="N7" s="81" t="s">
        <v>296</v>
      </c>
      <c r="O7" s="19"/>
    </row>
    <row r="8" ht="13" spans="1:15">
      <c r="A8" s="80" t="s">
        <v>299</v>
      </c>
      <c r="B8" s="81" t="s">
        <v>183</v>
      </c>
      <c r="C8" s="82" t="s">
        <v>300</v>
      </c>
      <c r="D8" s="82" t="s">
        <v>301</v>
      </c>
      <c r="E8" s="83" t="s">
        <v>302</v>
      </c>
      <c r="F8" s="83" t="s">
        <v>303</v>
      </c>
      <c r="G8" s="81" t="s">
        <v>292</v>
      </c>
      <c r="H8" s="81" t="s">
        <v>293</v>
      </c>
      <c r="I8" s="81" t="s">
        <v>294</v>
      </c>
      <c r="J8" s="81" t="s">
        <v>277</v>
      </c>
      <c r="K8" s="81" t="s">
        <v>295</v>
      </c>
      <c r="L8" s="81" t="s">
        <v>295</v>
      </c>
      <c r="M8" s="81" t="s">
        <v>187</v>
      </c>
      <c r="N8" s="81" t="s">
        <v>296</v>
      </c>
      <c r="O8" s="19"/>
    </row>
    <row r="9" ht="27.75" customHeight="1" spans="1:15">
      <c r="A9" s="84"/>
      <c r="B9" s="81" t="s">
        <v>183</v>
      </c>
      <c r="C9" s="82" t="s">
        <v>304</v>
      </c>
      <c r="D9" s="82" t="s">
        <v>305</v>
      </c>
      <c r="E9" s="85"/>
      <c r="F9" s="85"/>
      <c r="G9" s="81" t="s">
        <v>292</v>
      </c>
      <c r="H9" s="81" t="s">
        <v>293</v>
      </c>
      <c r="I9" s="81" t="s">
        <v>306</v>
      </c>
      <c r="J9" s="81" t="s">
        <v>277</v>
      </c>
      <c r="K9" s="81" t="s">
        <v>295</v>
      </c>
      <c r="L9" s="81" t="s">
        <v>295</v>
      </c>
      <c r="M9" s="81" t="s">
        <v>187</v>
      </c>
      <c r="N9" s="81" t="s">
        <v>296</v>
      </c>
      <c r="O9" s="19"/>
    </row>
    <row r="10" ht="13" spans="1:15">
      <c r="A10" s="80" t="s">
        <v>307</v>
      </c>
      <c r="B10" s="81" t="s">
        <v>183</v>
      </c>
      <c r="C10" s="82" t="s">
        <v>308</v>
      </c>
      <c r="D10" s="82" t="s">
        <v>309</v>
      </c>
      <c r="E10" s="83" t="s">
        <v>310</v>
      </c>
      <c r="F10" s="83" t="s">
        <v>311</v>
      </c>
      <c r="G10" s="81" t="s">
        <v>312</v>
      </c>
      <c r="H10" s="81" t="s">
        <v>313</v>
      </c>
      <c r="I10" s="81" t="s">
        <v>314</v>
      </c>
      <c r="J10" s="81" t="s">
        <v>277</v>
      </c>
      <c r="K10" s="81" t="s">
        <v>295</v>
      </c>
      <c r="L10" s="81" t="s">
        <v>295</v>
      </c>
      <c r="M10" s="81" t="s">
        <v>187</v>
      </c>
      <c r="N10" s="81"/>
      <c r="O10" s="19"/>
    </row>
    <row r="11" ht="35.25" customHeight="1" spans="1:15">
      <c r="A11" s="86"/>
      <c r="B11" s="81" t="s">
        <v>183</v>
      </c>
      <c r="C11" s="82" t="s">
        <v>315</v>
      </c>
      <c r="D11" s="82" t="s">
        <v>316</v>
      </c>
      <c r="E11" s="87"/>
      <c r="F11" s="87"/>
      <c r="G11" s="81" t="s">
        <v>312</v>
      </c>
      <c r="H11" s="81" t="s">
        <v>313</v>
      </c>
      <c r="I11" s="81" t="s">
        <v>314</v>
      </c>
      <c r="J11" s="81" t="s">
        <v>277</v>
      </c>
      <c r="K11" s="81" t="s">
        <v>295</v>
      </c>
      <c r="L11" s="81" t="s">
        <v>295</v>
      </c>
      <c r="M11" s="81" t="s">
        <v>187</v>
      </c>
      <c r="N11" s="81"/>
      <c r="O11" s="19"/>
    </row>
    <row r="12" ht="13" spans="14:17">
      <c r="N12"/>
      <c r="O12"/>
      <c r="P12"/>
      <c r="Q12"/>
    </row>
    <row r="13" ht="13" spans="14:17">
      <c r="N13"/>
      <c r="O13"/>
      <c r="P13"/>
      <c r="Q13"/>
    </row>
    <row r="14" ht="13" spans="14:17">
      <c r="N14"/>
      <c r="O14"/>
      <c r="P14"/>
      <c r="Q14"/>
    </row>
    <row r="15" ht="13" spans="14:17">
      <c r="N15"/>
      <c r="O15"/>
      <c r="P15"/>
      <c r="Q15"/>
    </row>
    <row r="16" ht="13" spans="14:17">
      <c r="N16"/>
      <c r="O16"/>
      <c r="P16"/>
      <c r="Q16"/>
    </row>
    <row r="17" ht="13" spans="14:17">
      <c r="N17"/>
      <c r="O17"/>
      <c r="P17"/>
      <c r="Q17"/>
    </row>
    <row r="18" ht="13" spans="14:17">
      <c r="N18"/>
      <c r="O18"/>
      <c r="P18"/>
      <c r="Q18"/>
    </row>
    <row r="19" ht="13" spans="14:17">
      <c r="N19"/>
      <c r="O19"/>
      <c r="P19"/>
      <c r="Q19"/>
    </row>
    <row r="20" ht="13" spans="14:17">
      <c r="N20"/>
      <c r="O20"/>
      <c r="P20"/>
      <c r="Q20"/>
    </row>
    <row r="21" ht="13" spans="14:17">
      <c r="N21"/>
      <c r="O21"/>
      <c r="P21"/>
      <c r="Q21"/>
    </row>
    <row r="22" ht="13" spans="14:17">
      <c r="N22"/>
      <c r="O22"/>
      <c r="P22"/>
      <c r="Q22"/>
    </row>
    <row r="23" ht="13" spans="14:17">
      <c r="N23"/>
      <c r="O23"/>
      <c r="P23"/>
      <c r="Q23"/>
    </row>
    <row r="24" ht="13" spans="14:17">
      <c r="N24"/>
      <c r="O24"/>
      <c r="P24"/>
      <c r="Q24"/>
    </row>
    <row r="25" ht="13" spans="14:17">
      <c r="N25"/>
      <c r="O25"/>
      <c r="P25"/>
      <c r="Q25"/>
    </row>
    <row r="26" spans="14:14">
      <c r="N26"/>
    </row>
    <row r="29" spans="8:8">
      <c r="H29"/>
    </row>
  </sheetData>
  <mergeCells count="15">
    <mergeCell ref="A2:A3"/>
    <mergeCell ref="A4:A5"/>
    <mergeCell ref="A6:A7"/>
    <mergeCell ref="A8:A9"/>
    <mergeCell ref="A10:A11"/>
    <mergeCell ref="E2:E3"/>
    <mergeCell ref="E4:E5"/>
    <mergeCell ref="E6:E7"/>
    <mergeCell ref="E8:E9"/>
    <mergeCell ref="E10:E11"/>
    <mergeCell ref="F2:F3"/>
    <mergeCell ref="F4:F5"/>
    <mergeCell ref="F6:F7"/>
    <mergeCell ref="F8:F9"/>
    <mergeCell ref="F10:F11"/>
  </mergeCells>
  <dataValidations count="1">
    <dataValidation type="list" allowBlank="1" showErrorMessage="1" sqref="O2 O3 O4 O5:O21">
      <formula1>"T,T+1Q,T+2Q,T+3Q,T+4Q,NS"</formula1>
    </dataValidation>
  </dataValidation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0000FF"/>
  </sheetPr>
  <dimension ref="A1:O35"/>
  <sheetViews>
    <sheetView topLeftCell="B1" workbookViewId="0">
      <pane xSplit="2" ySplit="1" topLeftCell="D10" activePane="bottomRight" state="frozen"/>
      <selection/>
      <selection pane="topRight"/>
      <selection pane="bottomLeft"/>
      <selection pane="bottomRight" activeCell="I34" sqref="I34:I35"/>
    </sheetView>
  </sheetViews>
  <sheetFormatPr defaultColWidth="9" defaultRowHeight="15"/>
  <cols>
    <col min="1" max="1" width="9" style="68"/>
    <col min="2" max="2" width="7.89" style="68" customWidth="1"/>
    <col min="3" max="3" width="19.55" style="68" customWidth="1"/>
    <col min="4" max="4" width="32.33" style="68" customWidth="1"/>
    <col min="5" max="5" width="39" style="68" customWidth="1"/>
    <col min="6" max="6" width="40.55" style="68" customWidth="1"/>
    <col min="7" max="7" width="9.89" style="68" customWidth="1"/>
    <col min="8" max="9" width="9" style="68"/>
    <col min="10" max="10" width="17.44" style="68" customWidth="1"/>
    <col min="11" max="13" width="9" style="68"/>
    <col min="14" max="14" width="17.55" style="68" customWidth="1"/>
    <col min="15" max="15" width="17.11" style="9"/>
    <col min="16" max="16384" width="9" style="68"/>
  </cols>
  <sheetData>
    <row r="1" ht="13" spans="1:15">
      <c r="A1" s="29" t="s">
        <v>157</v>
      </c>
      <c r="B1" s="29" t="s">
        <v>158</v>
      </c>
      <c r="C1" s="29" t="s">
        <v>159</v>
      </c>
      <c r="D1" s="29" t="s">
        <v>160</v>
      </c>
      <c r="E1" s="29" t="s">
        <v>161</v>
      </c>
      <c r="F1" s="29" t="s">
        <v>162</v>
      </c>
      <c r="G1" s="29" t="s">
        <v>163</v>
      </c>
      <c r="H1" s="29" t="s">
        <v>164</v>
      </c>
      <c r="I1" s="29" t="s">
        <v>165</v>
      </c>
      <c r="J1" s="29" t="s">
        <v>166</v>
      </c>
      <c r="K1" s="29" t="s">
        <v>167</v>
      </c>
      <c r="L1" s="29" t="s">
        <v>168</v>
      </c>
      <c r="M1" s="29" t="s">
        <v>169</v>
      </c>
      <c r="N1" s="29" t="s">
        <v>73</v>
      </c>
      <c r="O1" s="16" t="s">
        <v>170</v>
      </c>
    </row>
    <row r="2" ht="21" customHeight="1" spans="1:15">
      <c r="A2" s="66" t="s">
        <v>317</v>
      </c>
      <c r="B2" s="77" t="s">
        <v>318</v>
      </c>
      <c r="C2" s="65" t="s">
        <v>319</v>
      </c>
      <c r="D2" s="65" t="s">
        <v>320</v>
      </c>
      <c r="E2" s="63" t="s">
        <v>321</v>
      </c>
      <c r="F2" s="63" t="s">
        <v>322</v>
      </c>
      <c r="G2" s="66" t="s">
        <v>177</v>
      </c>
      <c r="H2" s="66" t="s">
        <v>178</v>
      </c>
      <c r="I2" s="66" t="s">
        <v>179</v>
      </c>
      <c r="J2" s="66" t="s">
        <v>323</v>
      </c>
      <c r="K2" s="66" t="s">
        <v>181</v>
      </c>
      <c r="L2" s="66" t="s">
        <v>181</v>
      </c>
      <c r="M2" s="66" t="s">
        <v>187</v>
      </c>
      <c r="N2" s="66"/>
      <c r="O2" s="19"/>
    </row>
    <row r="3" ht="20.4" customHeight="1" spans="1:15">
      <c r="A3" s="66"/>
      <c r="B3" s="77" t="s">
        <v>318</v>
      </c>
      <c r="C3" s="65" t="s">
        <v>324</v>
      </c>
      <c r="D3" s="65" t="s">
        <v>325</v>
      </c>
      <c r="E3" s="63"/>
      <c r="F3" s="63"/>
      <c r="G3" s="66" t="s">
        <v>177</v>
      </c>
      <c r="H3" s="66" t="s">
        <v>178</v>
      </c>
      <c r="I3" s="66" t="s">
        <v>179</v>
      </c>
      <c r="J3" s="66" t="s">
        <v>323</v>
      </c>
      <c r="K3" s="66" t="s">
        <v>181</v>
      </c>
      <c r="L3" s="66" t="s">
        <v>181</v>
      </c>
      <c r="M3" s="66" t="s">
        <v>187</v>
      </c>
      <c r="N3" s="66"/>
      <c r="O3" s="19"/>
    </row>
    <row r="4" ht="26.4" customHeight="1" spans="1:15">
      <c r="A4" s="66" t="s">
        <v>326</v>
      </c>
      <c r="B4" s="77" t="s">
        <v>318</v>
      </c>
      <c r="C4" s="65" t="s">
        <v>327</v>
      </c>
      <c r="D4" s="65" t="s">
        <v>328</v>
      </c>
      <c r="E4" s="63" t="s">
        <v>329</v>
      </c>
      <c r="F4" s="63" t="s">
        <v>330</v>
      </c>
      <c r="G4" s="66" t="s">
        <v>177</v>
      </c>
      <c r="H4" s="66" t="s">
        <v>178</v>
      </c>
      <c r="I4" s="66" t="s">
        <v>179</v>
      </c>
      <c r="J4" s="66" t="s">
        <v>323</v>
      </c>
      <c r="K4" s="66" t="s">
        <v>181</v>
      </c>
      <c r="L4" s="66" t="s">
        <v>181</v>
      </c>
      <c r="M4" s="66" t="s">
        <v>187</v>
      </c>
      <c r="N4" s="66"/>
      <c r="O4" s="19"/>
    </row>
    <row r="5" ht="14.4" customHeight="1" spans="1:15">
      <c r="A5" s="66"/>
      <c r="B5" s="77" t="s">
        <v>318</v>
      </c>
      <c r="C5" s="65" t="s">
        <v>331</v>
      </c>
      <c r="D5" s="65" t="s">
        <v>332</v>
      </c>
      <c r="E5" s="63"/>
      <c r="F5" s="63"/>
      <c r="G5" s="66" t="s">
        <v>177</v>
      </c>
      <c r="H5" s="66" t="s">
        <v>178</v>
      </c>
      <c r="I5" s="66" t="s">
        <v>179</v>
      </c>
      <c r="J5" s="66" t="s">
        <v>323</v>
      </c>
      <c r="K5" s="66" t="s">
        <v>181</v>
      </c>
      <c r="L5" s="66" t="s">
        <v>181</v>
      </c>
      <c r="M5" s="66" t="s">
        <v>187</v>
      </c>
      <c r="N5" s="66"/>
      <c r="O5" s="19"/>
    </row>
    <row r="6" ht="21.6" customHeight="1" spans="1:15">
      <c r="A6" s="66" t="s">
        <v>333</v>
      </c>
      <c r="B6" s="77" t="s">
        <v>318</v>
      </c>
      <c r="C6" s="65" t="s">
        <v>334</v>
      </c>
      <c r="D6" s="65" t="s">
        <v>335</v>
      </c>
      <c r="E6" s="63" t="s">
        <v>336</v>
      </c>
      <c r="F6" s="63" t="s">
        <v>337</v>
      </c>
      <c r="G6" s="66" t="s">
        <v>292</v>
      </c>
      <c r="H6" s="66" t="s">
        <v>293</v>
      </c>
      <c r="I6" s="66" t="s">
        <v>294</v>
      </c>
      <c r="J6" s="66" t="s">
        <v>323</v>
      </c>
      <c r="K6" s="66" t="s">
        <v>295</v>
      </c>
      <c r="L6" s="66" t="s">
        <v>295</v>
      </c>
      <c r="M6" s="66" t="s">
        <v>187</v>
      </c>
      <c r="N6" s="66" t="s">
        <v>296</v>
      </c>
      <c r="O6" s="19"/>
    </row>
    <row r="7" ht="25.95" customHeight="1" spans="1:15">
      <c r="A7" s="66"/>
      <c r="B7" s="77" t="s">
        <v>318</v>
      </c>
      <c r="C7" s="65" t="s">
        <v>338</v>
      </c>
      <c r="D7" s="65" t="s">
        <v>339</v>
      </c>
      <c r="E7" s="63"/>
      <c r="F7" s="63"/>
      <c r="G7" s="66" t="s">
        <v>292</v>
      </c>
      <c r="H7" s="66" t="s">
        <v>293</v>
      </c>
      <c r="I7" s="66" t="s">
        <v>294</v>
      </c>
      <c r="J7" s="66" t="s">
        <v>323</v>
      </c>
      <c r="K7" s="66" t="s">
        <v>295</v>
      </c>
      <c r="L7" s="66" t="s">
        <v>295</v>
      </c>
      <c r="M7" s="66" t="s">
        <v>187</v>
      </c>
      <c r="N7" s="66" t="s">
        <v>296</v>
      </c>
      <c r="O7" s="19"/>
    </row>
    <row r="8" ht="25.2" customHeight="1" spans="1:15">
      <c r="A8" s="66" t="s">
        <v>340</v>
      </c>
      <c r="B8" s="77" t="s">
        <v>318</v>
      </c>
      <c r="C8" s="65" t="s">
        <v>341</v>
      </c>
      <c r="D8" s="65" t="s">
        <v>342</v>
      </c>
      <c r="E8" s="63" t="s">
        <v>343</v>
      </c>
      <c r="F8" s="63" t="s">
        <v>344</v>
      </c>
      <c r="G8" s="66" t="s">
        <v>292</v>
      </c>
      <c r="H8" s="66" t="s">
        <v>293</v>
      </c>
      <c r="I8" s="66" t="s">
        <v>294</v>
      </c>
      <c r="J8" s="66" t="s">
        <v>323</v>
      </c>
      <c r="K8" s="66" t="s">
        <v>295</v>
      </c>
      <c r="L8" s="66" t="s">
        <v>295</v>
      </c>
      <c r="M8" s="66" t="s">
        <v>187</v>
      </c>
      <c r="N8" s="66" t="s">
        <v>296</v>
      </c>
      <c r="O8" s="19"/>
    </row>
    <row r="9" ht="34.2" customHeight="1" spans="1:15">
      <c r="A9" s="66"/>
      <c r="B9" s="77" t="s">
        <v>318</v>
      </c>
      <c r="C9" s="65" t="s">
        <v>345</v>
      </c>
      <c r="D9" s="65" t="s">
        <v>346</v>
      </c>
      <c r="E9" s="63"/>
      <c r="F9" s="63"/>
      <c r="G9" s="66" t="s">
        <v>292</v>
      </c>
      <c r="H9" s="66" t="s">
        <v>293</v>
      </c>
      <c r="I9" s="66" t="s">
        <v>294</v>
      </c>
      <c r="J9" s="66" t="s">
        <v>323</v>
      </c>
      <c r="K9" s="66" t="s">
        <v>295</v>
      </c>
      <c r="L9" s="66" t="s">
        <v>295</v>
      </c>
      <c r="M9" s="66" t="s">
        <v>187</v>
      </c>
      <c r="N9" s="66" t="s">
        <v>296</v>
      </c>
      <c r="O9" s="19"/>
    </row>
    <row r="10" ht="30" customHeight="1" spans="1:15">
      <c r="A10" s="66" t="s">
        <v>347</v>
      </c>
      <c r="B10" s="77" t="s">
        <v>318</v>
      </c>
      <c r="C10" s="65" t="s">
        <v>348</v>
      </c>
      <c r="D10" s="65" t="s">
        <v>349</v>
      </c>
      <c r="E10" s="63" t="s">
        <v>350</v>
      </c>
      <c r="F10" s="63" t="s">
        <v>351</v>
      </c>
      <c r="G10" s="66" t="s">
        <v>312</v>
      </c>
      <c r="H10" s="66" t="s">
        <v>313</v>
      </c>
      <c r="I10" s="66" t="s">
        <v>314</v>
      </c>
      <c r="J10" s="66" t="s">
        <v>323</v>
      </c>
      <c r="K10" s="66" t="s">
        <v>295</v>
      </c>
      <c r="L10" s="66" t="s">
        <v>295</v>
      </c>
      <c r="M10" s="66" t="s">
        <v>187</v>
      </c>
      <c r="N10" s="66"/>
      <c r="O10" s="19"/>
    </row>
    <row r="11" ht="27.6" customHeight="1" spans="1:15">
      <c r="A11" s="66"/>
      <c r="B11" s="77" t="s">
        <v>318</v>
      </c>
      <c r="C11" s="65" t="s">
        <v>352</v>
      </c>
      <c r="D11" s="65" t="s">
        <v>353</v>
      </c>
      <c r="E11" s="63"/>
      <c r="F11" s="63"/>
      <c r="G11" s="66" t="s">
        <v>312</v>
      </c>
      <c r="H11" s="66" t="s">
        <v>313</v>
      </c>
      <c r="I11" s="66" t="s">
        <v>314</v>
      </c>
      <c r="J11" s="66" t="s">
        <v>323</v>
      </c>
      <c r="K11" s="66" t="s">
        <v>295</v>
      </c>
      <c r="L11" s="66" t="s">
        <v>295</v>
      </c>
      <c r="M11" s="66" t="s">
        <v>187</v>
      </c>
      <c r="N11" s="66"/>
      <c r="O11" s="19"/>
    </row>
    <row r="12" ht="26.4" customHeight="1" spans="1:15">
      <c r="A12" s="66" t="s">
        <v>354</v>
      </c>
      <c r="B12" s="77" t="s">
        <v>318</v>
      </c>
      <c r="C12" s="65" t="s">
        <v>355</v>
      </c>
      <c r="D12" s="65" t="s">
        <v>356</v>
      </c>
      <c r="E12" s="63" t="s">
        <v>357</v>
      </c>
      <c r="F12" s="63" t="s">
        <v>358</v>
      </c>
      <c r="G12" s="66" t="s">
        <v>177</v>
      </c>
      <c r="H12" s="66" t="s">
        <v>178</v>
      </c>
      <c r="I12" s="66" t="s">
        <v>179</v>
      </c>
      <c r="J12" s="66" t="s">
        <v>323</v>
      </c>
      <c r="K12" s="66" t="s">
        <v>181</v>
      </c>
      <c r="L12" s="66" t="s">
        <v>181</v>
      </c>
      <c r="M12" s="66" t="s">
        <v>187</v>
      </c>
      <c r="N12" s="66"/>
      <c r="O12" s="19"/>
    </row>
    <row r="13" ht="25.2" customHeight="1" spans="1:15">
      <c r="A13" s="66"/>
      <c r="B13" s="77" t="s">
        <v>318</v>
      </c>
      <c r="C13" s="65" t="s">
        <v>359</v>
      </c>
      <c r="D13" s="65" t="s">
        <v>360</v>
      </c>
      <c r="E13" s="63"/>
      <c r="F13" s="63"/>
      <c r="G13" s="66" t="s">
        <v>177</v>
      </c>
      <c r="H13" s="66" t="s">
        <v>178</v>
      </c>
      <c r="I13" s="66" t="s">
        <v>179</v>
      </c>
      <c r="J13" s="66" t="s">
        <v>323</v>
      </c>
      <c r="K13" s="66" t="s">
        <v>181</v>
      </c>
      <c r="L13" s="66" t="s">
        <v>181</v>
      </c>
      <c r="M13" s="66" t="s">
        <v>187</v>
      </c>
      <c r="N13" s="66"/>
      <c r="O13" s="19"/>
    </row>
    <row r="14" ht="21" customHeight="1" spans="1:15">
      <c r="A14" s="66" t="s">
        <v>361</v>
      </c>
      <c r="B14" s="77" t="s">
        <v>318</v>
      </c>
      <c r="C14" s="65" t="s">
        <v>362</v>
      </c>
      <c r="D14" s="65" t="s">
        <v>363</v>
      </c>
      <c r="E14" s="63" t="s">
        <v>364</v>
      </c>
      <c r="F14" s="63" t="s">
        <v>365</v>
      </c>
      <c r="G14" s="66" t="s">
        <v>177</v>
      </c>
      <c r="H14" s="66" t="s">
        <v>178</v>
      </c>
      <c r="I14" s="66" t="s">
        <v>179</v>
      </c>
      <c r="J14" s="66" t="s">
        <v>323</v>
      </c>
      <c r="K14" s="66" t="s">
        <v>181</v>
      </c>
      <c r="L14" s="66" t="s">
        <v>181</v>
      </c>
      <c r="M14" s="66" t="s">
        <v>187</v>
      </c>
      <c r="N14" s="66"/>
      <c r="O14" s="19"/>
    </row>
    <row r="15" ht="24.6" customHeight="1" spans="1:15">
      <c r="A15" s="66"/>
      <c r="B15" s="77" t="s">
        <v>318</v>
      </c>
      <c r="C15" s="65" t="s">
        <v>366</v>
      </c>
      <c r="D15" s="65" t="s">
        <v>367</v>
      </c>
      <c r="E15" s="63"/>
      <c r="F15" s="63"/>
      <c r="G15" s="66" t="s">
        <v>177</v>
      </c>
      <c r="H15" s="66" t="s">
        <v>178</v>
      </c>
      <c r="I15" s="66" t="s">
        <v>179</v>
      </c>
      <c r="J15" s="66" t="s">
        <v>323</v>
      </c>
      <c r="K15" s="66" t="s">
        <v>181</v>
      </c>
      <c r="L15" s="66" t="s">
        <v>181</v>
      </c>
      <c r="M15" s="66" t="s">
        <v>187</v>
      </c>
      <c r="N15" s="66"/>
      <c r="O15" s="19"/>
    </row>
    <row r="16" ht="24" customHeight="1" spans="1:15">
      <c r="A16" s="66" t="s">
        <v>368</v>
      </c>
      <c r="B16" s="77" t="s">
        <v>318</v>
      </c>
      <c r="C16" s="65" t="s">
        <v>369</v>
      </c>
      <c r="D16" s="65" t="s">
        <v>370</v>
      </c>
      <c r="E16" s="63" t="s">
        <v>371</v>
      </c>
      <c r="F16" s="63" t="s">
        <v>372</v>
      </c>
      <c r="G16" s="66" t="s">
        <v>292</v>
      </c>
      <c r="H16" s="66" t="s">
        <v>293</v>
      </c>
      <c r="I16" s="66" t="s">
        <v>294</v>
      </c>
      <c r="J16" s="66" t="s">
        <v>323</v>
      </c>
      <c r="K16" s="66" t="s">
        <v>295</v>
      </c>
      <c r="L16" s="66" t="s">
        <v>295</v>
      </c>
      <c r="M16" s="66" t="s">
        <v>187</v>
      </c>
      <c r="N16" s="66" t="s">
        <v>296</v>
      </c>
      <c r="O16" s="19"/>
    </row>
    <row r="17" ht="25.95" customHeight="1" spans="1:15">
      <c r="A17" s="66"/>
      <c r="B17" s="77" t="s">
        <v>318</v>
      </c>
      <c r="C17" s="65" t="s">
        <v>373</v>
      </c>
      <c r="D17" s="65" t="s">
        <v>374</v>
      </c>
      <c r="E17" s="63"/>
      <c r="F17" s="63"/>
      <c r="G17" s="66" t="s">
        <v>292</v>
      </c>
      <c r="H17" s="66" t="s">
        <v>293</v>
      </c>
      <c r="I17" s="66" t="s">
        <v>294</v>
      </c>
      <c r="J17" s="66" t="s">
        <v>323</v>
      </c>
      <c r="K17" s="66" t="s">
        <v>295</v>
      </c>
      <c r="L17" s="66" t="s">
        <v>295</v>
      </c>
      <c r="M17" s="66" t="s">
        <v>187</v>
      </c>
      <c r="N17" s="66" t="s">
        <v>296</v>
      </c>
      <c r="O17" s="19"/>
    </row>
    <row r="18" ht="13" spans="1:15">
      <c r="A18" s="66" t="s">
        <v>375</v>
      </c>
      <c r="B18" s="77" t="s">
        <v>318</v>
      </c>
      <c r="C18" s="65" t="s">
        <v>376</v>
      </c>
      <c r="D18" s="65" t="s">
        <v>377</v>
      </c>
      <c r="E18" s="63" t="s">
        <v>378</v>
      </c>
      <c r="F18" s="63" t="s">
        <v>379</v>
      </c>
      <c r="G18" s="66" t="s">
        <v>292</v>
      </c>
      <c r="H18" s="66" t="s">
        <v>293</v>
      </c>
      <c r="I18" s="66" t="s">
        <v>294</v>
      </c>
      <c r="J18" s="66" t="s">
        <v>323</v>
      </c>
      <c r="K18" s="66" t="s">
        <v>295</v>
      </c>
      <c r="L18" s="66" t="s">
        <v>295</v>
      </c>
      <c r="M18" s="66" t="s">
        <v>187</v>
      </c>
      <c r="N18" s="66" t="s">
        <v>296</v>
      </c>
      <c r="O18" s="19"/>
    </row>
    <row r="19" ht="13" spans="1:15">
      <c r="A19" s="66"/>
      <c r="B19" s="77" t="s">
        <v>318</v>
      </c>
      <c r="C19" s="65" t="s">
        <v>380</v>
      </c>
      <c r="D19" s="65" t="s">
        <v>381</v>
      </c>
      <c r="E19" s="63"/>
      <c r="F19" s="63"/>
      <c r="G19" s="66" t="s">
        <v>292</v>
      </c>
      <c r="H19" s="66" t="s">
        <v>293</v>
      </c>
      <c r="I19" s="66" t="s">
        <v>294</v>
      </c>
      <c r="J19" s="66" t="s">
        <v>323</v>
      </c>
      <c r="K19" s="66" t="s">
        <v>295</v>
      </c>
      <c r="L19" s="66" t="s">
        <v>295</v>
      </c>
      <c r="M19" s="66" t="s">
        <v>187</v>
      </c>
      <c r="N19" s="66" t="s">
        <v>296</v>
      </c>
      <c r="O19" s="19"/>
    </row>
    <row r="20" ht="19.95" customHeight="1" spans="1:15">
      <c r="A20" s="66" t="s">
        <v>382</v>
      </c>
      <c r="B20" s="77" t="s">
        <v>318</v>
      </c>
      <c r="C20" s="65" t="s">
        <v>383</v>
      </c>
      <c r="D20" s="65" t="s">
        <v>384</v>
      </c>
      <c r="E20" s="63" t="s">
        <v>385</v>
      </c>
      <c r="F20" s="63" t="s">
        <v>386</v>
      </c>
      <c r="G20" s="66" t="s">
        <v>312</v>
      </c>
      <c r="H20" s="66" t="s">
        <v>313</v>
      </c>
      <c r="I20" s="66" t="s">
        <v>314</v>
      </c>
      <c r="J20" s="66" t="s">
        <v>323</v>
      </c>
      <c r="K20" s="66" t="s">
        <v>295</v>
      </c>
      <c r="L20" s="66" t="s">
        <v>295</v>
      </c>
      <c r="M20" s="66" t="s">
        <v>187</v>
      </c>
      <c r="N20" s="66"/>
      <c r="O20" s="19"/>
    </row>
    <row r="21" ht="29.4" customHeight="1" spans="1:15">
      <c r="A21" s="66"/>
      <c r="B21" s="77" t="s">
        <v>318</v>
      </c>
      <c r="C21" s="65" t="s">
        <v>387</v>
      </c>
      <c r="D21" s="65" t="s">
        <v>388</v>
      </c>
      <c r="E21" s="63"/>
      <c r="F21" s="63"/>
      <c r="G21" s="66" t="s">
        <v>312</v>
      </c>
      <c r="H21" s="66" t="s">
        <v>313</v>
      </c>
      <c r="I21" s="66" t="s">
        <v>314</v>
      </c>
      <c r="J21" s="66" t="s">
        <v>323</v>
      </c>
      <c r="K21" s="66" t="s">
        <v>295</v>
      </c>
      <c r="L21" s="66" t="s">
        <v>295</v>
      </c>
      <c r="M21" s="66" t="s">
        <v>187</v>
      </c>
      <c r="N21" s="66"/>
      <c r="O21" s="19"/>
    </row>
    <row r="34" spans="9:9">
      <c r="I34"/>
    </row>
    <row r="35" spans="9:9">
      <c r="I35"/>
    </row>
  </sheetData>
  <mergeCells count="30">
    <mergeCell ref="A2:A3"/>
    <mergeCell ref="A4:A5"/>
    <mergeCell ref="A6:A7"/>
    <mergeCell ref="A8:A9"/>
    <mergeCell ref="A10:A11"/>
    <mergeCell ref="A12:A13"/>
    <mergeCell ref="A14:A15"/>
    <mergeCell ref="A16:A17"/>
    <mergeCell ref="A18:A19"/>
    <mergeCell ref="A20:A21"/>
    <mergeCell ref="E2:E3"/>
    <mergeCell ref="E4:E5"/>
    <mergeCell ref="E6:E7"/>
    <mergeCell ref="E8:E9"/>
    <mergeCell ref="E10:E11"/>
    <mergeCell ref="E12:E13"/>
    <mergeCell ref="E14:E15"/>
    <mergeCell ref="E16:E17"/>
    <mergeCell ref="E18:E19"/>
    <mergeCell ref="E20:E21"/>
    <mergeCell ref="F2:F3"/>
    <mergeCell ref="F4:F5"/>
    <mergeCell ref="F6:F7"/>
    <mergeCell ref="F8:F9"/>
    <mergeCell ref="F10:F11"/>
    <mergeCell ref="F12:F13"/>
    <mergeCell ref="F14:F15"/>
    <mergeCell ref="F16:F17"/>
    <mergeCell ref="F18:F19"/>
    <mergeCell ref="F20:F21"/>
  </mergeCells>
  <dataValidations count="1">
    <dataValidation type="list" allowBlank="1" showErrorMessage="1" sqref="O2 O3 O4 O5:O21">
      <formula1>"T,T+1Q,T+2Q,T+3Q,T+4Q,NS"</formula1>
    </dataValidation>
  </dataValidations>
  <pageMargins left="0.747916666666667" right="0.747916666666667" top="0.984027777777778" bottom="0.984027777777778" header="0.511805555555556" footer="0.511805555555556"/>
  <pageSetup paperSize="9" orientation="portrait"/>
  <headerFooter alignWithMargins="0">
    <oddHeader>&amp;L&amp;G&amp;C&amp;F&amp;R文档密级</oddHeader>
    <oddFooter>&amp;L&amp;D&amp;C华为保密信息,未经授权禁止扩散&amp;R第&amp;P页，共&amp;N页</oddFooter>
  </headerFooter>
  <legacyDrawingHF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O22"/>
  <sheetViews>
    <sheetView workbookViewId="0">
      <selection activeCell="N22" sqref="N22"/>
    </sheetView>
  </sheetViews>
  <sheetFormatPr defaultColWidth="9" defaultRowHeight="15"/>
  <cols>
    <col min="1" max="1" width="9" style="68"/>
    <col min="2" max="2" width="7.89" style="68" customWidth="1"/>
    <col min="3" max="3" width="20.44" style="68" customWidth="1"/>
    <col min="4" max="4" width="30.89" style="68" customWidth="1"/>
    <col min="5" max="5" width="43.66" style="68" customWidth="1"/>
    <col min="6" max="6" width="40.55" style="68" customWidth="1"/>
    <col min="7" max="7" width="9.89" style="68" customWidth="1"/>
    <col min="8" max="9" width="9" style="68"/>
    <col min="10" max="10" width="12.89" style="68" customWidth="1"/>
    <col min="11" max="13" width="9" style="68"/>
    <col min="14" max="14" width="18.33" style="68" customWidth="1"/>
    <col min="15" max="15" width="17.11" style="9"/>
    <col min="16" max="16384" width="9" style="68"/>
  </cols>
  <sheetData>
    <row r="1" ht="13" spans="1:15">
      <c r="A1" s="29" t="s">
        <v>157</v>
      </c>
      <c r="B1" s="29" t="s">
        <v>158</v>
      </c>
      <c r="C1" s="29" t="s">
        <v>159</v>
      </c>
      <c r="D1" s="29" t="s">
        <v>160</v>
      </c>
      <c r="E1" s="29" t="s">
        <v>161</v>
      </c>
      <c r="F1" s="29" t="s">
        <v>162</v>
      </c>
      <c r="G1" s="29" t="s">
        <v>163</v>
      </c>
      <c r="H1" s="29" t="s">
        <v>164</v>
      </c>
      <c r="I1" s="29" t="s">
        <v>165</v>
      </c>
      <c r="J1" s="29" t="s">
        <v>166</v>
      </c>
      <c r="K1" s="29" t="s">
        <v>167</v>
      </c>
      <c r="L1" s="29" t="s">
        <v>168</v>
      </c>
      <c r="M1" s="29" t="s">
        <v>169</v>
      </c>
      <c r="N1" s="29" t="s">
        <v>73</v>
      </c>
      <c r="O1" s="16" t="s">
        <v>170</v>
      </c>
    </row>
    <row r="2" ht="24" customHeight="1" spans="1:15">
      <c r="A2" s="69" t="s">
        <v>389</v>
      </c>
      <c r="B2" s="70" t="s">
        <v>183</v>
      </c>
      <c r="C2" s="71" t="s">
        <v>390</v>
      </c>
      <c r="D2" s="72" t="s">
        <v>391</v>
      </c>
      <c r="E2" s="73" t="s">
        <v>392</v>
      </c>
      <c r="F2" s="73" t="s">
        <v>393</v>
      </c>
      <c r="G2" s="70" t="s">
        <v>177</v>
      </c>
      <c r="H2" s="70" t="s">
        <v>178</v>
      </c>
      <c r="I2" s="70" t="s">
        <v>179</v>
      </c>
      <c r="J2" s="70" t="s">
        <v>180</v>
      </c>
      <c r="K2" s="70" t="s">
        <v>181</v>
      </c>
      <c r="L2" s="70" t="s">
        <v>181</v>
      </c>
      <c r="M2" s="70" t="s">
        <v>187</v>
      </c>
      <c r="N2" s="70"/>
      <c r="O2" s="19"/>
    </row>
    <row r="3" ht="13" spans="1:15">
      <c r="A3" s="74"/>
      <c r="B3" s="70" t="s">
        <v>183</v>
      </c>
      <c r="C3" s="72" t="s">
        <v>394</v>
      </c>
      <c r="D3" s="72" t="s">
        <v>395</v>
      </c>
      <c r="E3" s="75"/>
      <c r="F3" s="75"/>
      <c r="G3" s="70" t="s">
        <v>177</v>
      </c>
      <c r="H3" s="70" t="s">
        <v>178</v>
      </c>
      <c r="I3" s="70" t="s">
        <v>179</v>
      </c>
      <c r="J3" s="70" t="s">
        <v>180</v>
      </c>
      <c r="K3" s="70" t="s">
        <v>181</v>
      </c>
      <c r="L3" s="70" t="s">
        <v>181</v>
      </c>
      <c r="M3" s="70" t="s">
        <v>187</v>
      </c>
      <c r="N3" s="70"/>
      <c r="O3" s="19"/>
    </row>
    <row r="4" ht="24" customHeight="1" spans="1:15">
      <c r="A4" s="74"/>
      <c r="B4" s="70" t="s">
        <v>183</v>
      </c>
      <c r="C4" s="71" t="s">
        <v>396</v>
      </c>
      <c r="D4" s="72" t="s">
        <v>397</v>
      </c>
      <c r="E4" s="73" t="s">
        <v>398</v>
      </c>
      <c r="F4" s="73" t="s">
        <v>399</v>
      </c>
      <c r="G4" s="70" t="s">
        <v>177</v>
      </c>
      <c r="H4" s="70" t="s">
        <v>178</v>
      </c>
      <c r="I4" s="70" t="s">
        <v>179</v>
      </c>
      <c r="J4" s="70" t="s">
        <v>180</v>
      </c>
      <c r="K4" s="70" t="s">
        <v>181</v>
      </c>
      <c r="L4" s="70" t="s">
        <v>181</v>
      </c>
      <c r="M4" s="70" t="s">
        <v>187</v>
      </c>
      <c r="N4" s="70"/>
      <c r="O4" s="19"/>
    </row>
    <row r="5" ht="26" spans="1:15">
      <c r="A5" s="76"/>
      <c r="B5" s="70" t="s">
        <v>183</v>
      </c>
      <c r="C5" s="72" t="s">
        <v>400</v>
      </c>
      <c r="D5" s="72" t="s">
        <v>401</v>
      </c>
      <c r="E5" s="75"/>
      <c r="F5" s="75"/>
      <c r="G5" s="70" t="s">
        <v>177</v>
      </c>
      <c r="H5" s="70" t="s">
        <v>178</v>
      </c>
      <c r="I5" s="70" t="s">
        <v>179</v>
      </c>
      <c r="J5" s="70" t="s">
        <v>180</v>
      </c>
      <c r="K5" s="70" t="s">
        <v>181</v>
      </c>
      <c r="L5" s="70" t="s">
        <v>181</v>
      </c>
      <c r="M5" s="70" t="s">
        <v>187</v>
      </c>
      <c r="N5" s="70"/>
      <c r="O5" s="19"/>
    </row>
    <row r="6" ht="24" customHeight="1" spans="1:15">
      <c r="A6" s="69" t="s">
        <v>402</v>
      </c>
      <c r="B6" s="70" t="s">
        <v>183</v>
      </c>
      <c r="C6" s="71" t="s">
        <v>403</v>
      </c>
      <c r="D6" s="72" t="s">
        <v>404</v>
      </c>
      <c r="E6" s="73" t="s">
        <v>405</v>
      </c>
      <c r="F6" s="73" t="s">
        <v>406</v>
      </c>
      <c r="G6" s="70" t="s">
        <v>177</v>
      </c>
      <c r="H6" s="70" t="s">
        <v>178</v>
      </c>
      <c r="I6" s="70" t="s">
        <v>179</v>
      </c>
      <c r="J6" s="70" t="s">
        <v>180</v>
      </c>
      <c r="K6" s="70" t="s">
        <v>181</v>
      </c>
      <c r="L6" s="70" t="s">
        <v>181</v>
      </c>
      <c r="M6" s="70" t="s">
        <v>187</v>
      </c>
      <c r="N6" s="70"/>
      <c r="O6" s="19"/>
    </row>
    <row r="7" ht="13" spans="1:15">
      <c r="A7" s="74"/>
      <c r="B7" s="70" t="s">
        <v>183</v>
      </c>
      <c r="C7" s="72" t="s">
        <v>407</v>
      </c>
      <c r="D7" s="72" t="s">
        <v>408</v>
      </c>
      <c r="E7" s="75"/>
      <c r="F7" s="75"/>
      <c r="G7" s="70" t="s">
        <v>177</v>
      </c>
      <c r="H7" s="70" t="s">
        <v>178</v>
      </c>
      <c r="I7" s="70" t="s">
        <v>179</v>
      </c>
      <c r="J7" s="70" t="s">
        <v>180</v>
      </c>
      <c r="K7" s="70" t="s">
        <v>181</v>
      </c>
      <c r="L7" s="70" t="s">
        <v>181</v>
      </c>
      <c r="M7" s="70" t="s">
        <v>187</v>
      </c>
      <c r="N7" s="70"/>
      <c r="O7" s="19"/>
    </row>
    <row r="8" ht="24" customHeight="1" spans="1:15">
      <c r="A8" s="74"/>
      <c r="B8" s="70" t="s">
        <v>183</v>
      </c>
      <c r="C8" s="71" t="s">
        <v>409</v>
      </c>
      <c r="D8" s="72" t="s">
        <v>410</v>
      </c>
      <c r="E8" s="73" t="s">
        <v>411</v>
      </c>
      <c r="F8" s="73" t="s">
        <v>412</v>
      </c>
      <c r="G8" s="70" t="s">
        <v>177</v>
      </c>
      <c r="H8" s="70" t="s">
        <v>178</v>
      </c>
      <c r="I8" s="70" t="s">
        <v>179</v>
      </c>
      <c r="J8" s="70" t="s">
        <v>180</v>
      </c>
      <c r="K8" s="70" t="s">
        <v>181</v>
      </c>
      <c r="L8" s="70" t="s">
        <v>181</v>
      </c>
      <c r="M8" s="70" t="s">
        <v>187</v>
      </c>
      <c r="N8" s="70"/>
      <c r="O8" s="19"/>
    </row>
    <row r="9" ht="26" spans="1:15">
      <c r="A9" s="76"/>
      <c r="B9" s="70" t="s">
        <v>183</v>
      </c>
      <c r="C9" s="72" t="s">
        <v>413</v>
      </c>
      <c r="D9" s="72" t="s">
        <v>414</v>
      </c>
      <c r="E9" s="75"/>
      <c r="F9" s="75"/>
      <c r="G9" s="70" t="s">
        <v>177</v>
      </c>
      <c r="H9" s="70" t="s">
        <v>178</v>
      </c>
      <c r="I9" s="70" t="s">
        <v>179</v>
      </c>
      <c r="J9" s="70" t="s">
        <v>180</v>
      </c>
      <c r="K9" s="70" t="s">
        <v>181</v>
      </c>
      <c r="L9" s="70" t="s">
        <v>181</v>
      </c>
      <c r="M9" s="70" t="s">
        <v>187</v>
      </c>
      <c r="N9" s="70"/>
      <c r="O9" s="19"/>
    </row>
    <row r="10" ht="18.6" customHeight="1" spans="1:15">
      <c r="A10" s="69" t="s">
        <v>415</v>
      </c>
      <c r="B10" s="70" t="s">
        <v>172</v>
      </c>
      <c r="C10" s="71" t="s">
        <v>416</v>
      </c>
      <c r="D10" s="72" t="s">
        <v>417</v>
      </c>
      <c r="E10" s="73" t="s">
        <v>418</v>
      </c>
      <c r="F10" s="73" t="s">
        <v>419</v>
      </c>
      <c r="G10" s="70" t="s">
        <v>292</v>
      </c>
      <c r="H10" s="70" t="s">
        <v>420</v>
      </c>
      <c r="I10" s="70" t="s">
        <v>421</v>
      </c>
      <c r="J10" s="70" t="s">
        <v>180</v>
      </c>
      <c r="K10" s="70" t="s">
        <v>181</v>
      </c>
      <c r="L10" s="70" t="s">
        <v>181</v>
      </c>
      <c r="M10" s="70" t="s">
        <v>187</v>
      </c>
      <c r="N10" s="70" t="s">
        <v>296</v>
      </c>
      <c r="O10" s="19"/>
    </row>
    <row r="11" ht="22.2" customHeight="1" spans="1:15">
      <c r="A11" s="74"/>
      <c r="B11" s="70" t="s">
        <v>172</v>
      </c>
      <c r="C11" s="71" t="s">
        <v>422</v>
      </c>
      <c r="D11" s="72" t="s">
        <v>423</v>
      </c>
      <c r="E11" s="75"/>
      <c r="F11" s="75"/>
      <c r="G11" s="70" t="s">
        <v>292</v>
      </c>
      <c r="H11" s="70" t="s">
        <v>420</v>
      </c>
      <c r="I11" s="70" t="s">
        <v>421</v>
      </c>
      <c r="J11" s="70" t="s">
        <v>180</v>
      </c>
      <c r="K11" s="70" t="s">
        <v>181</v>
      </c>
      <c r="L11" s="70" t="s">
        <v>181</v>
      </c>
      <c r="M11" s="70" t="s">
        <v>187</v>
      </c>
      <c r="N11" s="70" t="s">
        <v>296</v>
      </c>
      <c r="O11" s="19"/>
    </row>
    <row r="12" ht="48.6" customHeight="1" spans="1:15">
      <c r="A12" s="74"/>
      <c r="B12" s="70" t="s">
        <v>172</v>
      </c>
      <c r="C12" s="71" t="s">
        <v>424</v>
      </c>
      <c r="D12" s="72" t="s">
        <v>425</v>
      </c>
      <c r="E12" s="73" t="s">
        <v>426</v>
      </c>
      <c r="F12" s="73" t="s">
        <v>427</v>
      </c>
      <c r="G12" s="70" t="s">
        <v>292</v>
      </c>
      <c r="H12" s="70" t="s">
        <v>420</v>
      </c>
      <c r="I12" s="70" t="s">
        <v>421</v>
      </c>
      <c r="J12" s="70" t="s">
        <v>180</v>
      </c>
      <c r="K12" s="70" t="s">
        <v>181</v>
      </c>
      <c r="L12" s="70" t="s">
        <v>181</v>
      </c>
      <c r="M12" s="70" t="s">
        <v>187</v>
      </c>
      <c r="N12" s="70" t="s">
        <v>296</v>
      </c>
      <c r="O12" s="19"/>
    </row>
    <row r="13" ht="36.6" customHeight="1" spans="1:15">
      <c r="A13" s="76"/>
      <c r="B13" s="70" t="s">
        <v>172</v>
      </c>
      <c r="C13" s="71" t="s">
        <v>428</v>
      </c>
      <c r="D13" s="72" t="s">
        <v>429</v>
      </c>
      <c r="E13" s="75"/>
      <c r="F13" s="75"/>
      <c r="G13" s="70" t="s">
        <v>292</v>
      </c>
      <c r="H13" s="70" t="s">
        <v>420</v>
      </c>
      <c r="I13" s="70" t="s">
        <v>421</v>
      </c>
      <c r="J13" s="70" t="s">
        <v>180</v>
      </c>
      <c r="K13" s="70" t="s">
        <v>181</v>
      </c>
      <c r="L13" s="70" t="s">
        <v>181</v>
      </c>
      <c r="M13" s="70" t="s">
        <v>187</v>
      </c>
      <c r="N13" s="70" t="s">
        <v>296</v>
      </c>
      <c r="O13" s="19"/>
    </row>
    <row r="14" ht="41.4" customHeight="1" spans="1:15">
      <c r="A14" s="69" t="s">
        <v>430</v>
      </c>
      <c r="B14" s="70" t="s">
        <v>172</v>
      </c>
      <c r="C14" s="71" t="s">
        <v>431</v>
      </c>
      <c r="D14" s="72" t="s">
        <v>432</v>
      </c>
      <c r="E14" s="73" t="s">
        <v>433</v>
      </c>
      <c r="F14" s="73" t="s">
        <v>434</v>
      </c>
      <c r="G14" s="70" t="s">
        <v>292</v>
      </c>
      <c r="H14" s="70" t="s">
        <v>420</v>
      </c>
      <c r="I14" s="70" t="s">
        <v>421</v>
      </c>
      <c r="J14" s="70" t="s">
        <v>180</v>
      </c>
      <c r="K14" s="70" t="s">
        <v>181</v>
      </c>
      <c r="L14" s="70" t="s">
        <v>181</v>
      </c>
      <c r="M14" s="70" t="s">
        <v>187</v>
      </c>
      <c r="N14" s="70" t="s">
        <v>296</v>
      </c>
      <c r="O14" s="19"/>
    </row>
    <row r="15" ht="32.4" customHeight="1" spans="1:15">
      <c r="A15" s="74"/>
      <c r="B15" s="70" t="s">
        <v>172</v>
      </c>
      <c r="C15" s="71" t="s">
        <v>435</v>
      </c>
      <c r="D15" s="72" t="s">
        <v>436</v>
      </c>
      <c r="E15" s="75"/>
      <c r="F15" s="75"/>
      <c r="G15" s="70" t="s">
        <v>292</v>
      </c>
      <c r="H15" s="70" t="s">
        <v>420</v>
      </c>
      <c r="I15" s="70" t="s">
        <v>421</v>
      </c>
      <c r="J15" s="70" t="s">
        <v>180</v>
      </c>
      <c r="K15" s="70" t="s">
        <v>181</v>
      </c>
      <c r="L15" s="70" t="s">
        <v>181</v>
      </c>
      <c r="M15" s="70" t="s">
        <v>187</v>
      </c>
      <c r="N15" s="70" t="s">
        <v>296</v>
      </c>
      <c r="O15" s="19"/>
    </row>
    <row r="16" ht="13" spans="1:15">
      <c r="A16" s="74"/>
      <c r="B16" s="70" t="s">
        <v>172</v>
      </c>
      <c r="C16" s="71" t="s">
        <v>437</v>
      </c>
      <c r="D16" s="72" t="s">
        <v>438</v>
      </c>
      <c r="E16" s="73" t="s">
        <v>439</v>
      </c>
      <c r="F16" s="73" t="s">
        <v>440</v>
      </c>
      <c r="G16" s="70" t="s">
        <v>292</v>
      </c>
      <c r="H16" s="70" t="s">
        <v>420</v>
      </c>
      <c r="I16" s="70" t="s">
        <v>421</v>
      </c>
      <c r="J16" s="70" t="s">
        <v>180</v>
      </c>
      <c r="K16" s="70" t="s">
        <v>181</v>
      </c>
      <c r="L16" s="70" t="s">
        <v>181</v>
      </c>
      <c r="M16" s="70" t="s">
        <v>187</v>
      </c>
      <c r="N16" s="70" t="s">
        <v>296</v>
      </c>
      <c r="O16" s="19"/>
    </row>
    <row r="17" ht="26" spans="1:15">
      <c r="A17" s="76"/>
      <c r="B17" s="70" t="s">
        <v>172</v>
      </c>
      <c r="C17" s="71" t="s">
        <v>441</v>
      </c>
      <c r="D17" s="72" t="s">
        <v>442</v>
      </c>
      <c r="E17" s="75"/>
      <c r="F17" s="75"/>
      <c r="G17" s="70" t="s">
        <v>292</v>
      </c>
      <c r="H17" s="70" t="s">
        <v>420</v>
      </c>
      <c r="I17" s="70" t="s">
        <v>421</v>
      </c>
      <c r="J17" s="70" t="s">
        <v>180</v>
      </c>
      <c r="K17" s="70" t="s">
        <v>181</v>
      </c>
      <c r="L17" s="70" t="s">
        <v>181</v>
      </c>
      <c r="M17" s="70" t="s">
        <v>187</v>
      </c>
      <c r="N17" s="70" t="s">
        <v>296</v>
      </c>
      <c r="O17" s="19"/>
    </row>
    <row r="18" ht="13" spans="1:15">
      <c r="A18" s="69" t="s">
        <v>443</v>
      </c>
      <c r="B18" s="70" t="s">
        <v>183</v>
      </c>
      <c r="C18" s="72" t="s">
        <v>444</v>
      </c>
      <c r="D18" s="72" t="s">
        <v>445</v>
      </c>
      <c r="E18" s="73" t="s">
        <v>446</v>
      </c>
      <c r="F18" s="73" t="s">
        <v>447</v>
      </c>
      <c r="G18" s="70" t="s">
        <v>177</v>
      </c>
      <c r="H18" s="70" t="s">
        <v>178</v>
      </c>
      <c r="I18" s="70" t="s">
        <v>179</v>
      </c>
      <c r="J18" s="70" t="s">
        <v>180</v>
      </c>
      <c r="K18" s="70" t="s">
        <v>181</v>
      </c>
      <c r="L18" s="70" t="s">
        <v>181</v>
      </c>
      <c r="M18" s="70" t="s">
        <v>187</v>
      </c>
      <c r="N18" s="70"/>
      <c r="O18" s="19"/>
    </row>
    <row r="19" ht="13" spans="1:15">
      <c r="A19" s="74"/>
      <c r="B19" s="70" t="s">
        <v>183</v>
      </c>
      <c r="C19" s="72" t="s">
        <v>448</v>
      </c>
      <c r="D19" s="72" t="s">
        <v>449</v>
      </c>
      <c r="E19" s="75"/>
      <c r="F19" s="75"/>
      <c r="G19" s="70" t="s">
        <v>177</v>
      </c>
      <c r="H19" s="70" t="s">
        <v>178</v>
      </c>
      <c r="I19" s="70" t="s">
        <v>179</v>
      </c>
      <c r="J19" s="70" t="s">
        <v>180</v>
      </c>
      <c r="K19" s="70" t="s">
        <v>181</v>
      </c>
      <c r="L19" s="70" t="s">
        <v>181</v>
      </c>
      <c r="M19" s="70" t="s">
        <v>187</v>
      </c>
      <c r="N19" s="70"/>
      <c r="O19" s="19"/>
    </row>
    <row r="20" ht="13" spans="1:15">
      <c r="A20" s="74"/>
      <c r="B20" s="70" t="s">
        <v>183</v>
      </c>
      <c r="C20" s="72" t="s">
        <v>450</v>
      </c>
      <c r="D20" s="72" t="s">
        <v>451</v>
      </c>
      <c r="E20" s="73" t="s">
        <v>452</v>
      </c>
      <c r="F20" s="73" t="s">
        <v>453</v>
      </c>
      <c r="G20" s="70" t="s">
        <v>177</v>
      </c>
      <c r="H20" s="70" t="s">
        <v>178</v>
      </c>
      <c r="I20" s="70" t="s">
        <v>179</v>
      </c>
      <c r="J20" s="70" t="s">
        <v>180</v>
      </c>
      <c r="K20" s="70" t="s">
        <v>181</v>
      </c>
      <c r="L20" s="70" t="s">
        <v>181</v>
      </c>
      <c r="M20" s="70" t="s">
        <v>187</v>
      </c>
      <c r="N20" s="70"/>
      <c r="O20" s="19"/>
    </row>
    <row r="21" ht="26" spans="1:15">
      <c r="A21" s="76"/>
      <c r="B21" s="70" t="s">
        <v>183</v>
      </c>
      <c r="C21" s="72" t="s">
        <v>454</v>
      </c>
      <c r="D21" s="72" t="s">
        <v>455</v>
      </c>
      <c r="E21" s="75"/>
      <c r="F21" s="75"/>
      <c r="G21" s="70" t="s">
        <v>177</v>
      </c>
      <c r="H21" s="70" t="s">
        <v>178</v>
      </c>
      <c r="I21" s="70" t="s">
        <v>179</v>
      </c>
      <c r="J21" s="70" t="s">
        <v>180</v>
      </c>
      <c r="K21" s="70" t="s">
        <v>181</v>
      </c>
      <c r="L21" s="70" t="s">
        <v>181</v>
      </c>
      <c r="M21" s="70" t="s">
        <v>187</v>
      </c>
      <c r="N21" s="70"/>
      <c r="O21" s="19"/>
    </row>
    <row r="22" spans="14:14">
      <c r="N22"/>
    </row>
  </sheetData>
  <mergeCells count="25">
    <mergeCell ref="A2:A5"/>
    <mergeCell ref="A6:A9"/>
    <mergeCell ref="A10:A13"/>
    <mergeCell ref="A14:A17"/>
    <mergeCell ref="A18:A21"/>
    <mergeCell ref="E2:E3"/>
    <mergeCell ref="E4:E5"/>
    <mergeCell ref="E6:E7"/>
    <mergeCell ref="E8:E9"/>
    <mergeCell ref="E10:E11"/>
    <mergeCell ref="E12:E13"/>
    <mergeCell ref="E14:E15"/>
    <mergeCell ref="E16:E17"/>
    <mergeCell ref="E18:E19"/>
    <mergeCell ref="E20:E21"/>
    <mergeCell ref="F2:F3"/>
    <mergeCell ref="F4:F5"/>
    <mergeCell ref="F6:F7"/>
    <mergeCell ref="F8:F9"/>
    <mergeCell ref="F10:F11"/>
    <mergeCell ref="F12:F13"/>
    <mergeCell ref="F14:F15"/>
    <mergeCell ref="F16:F17"/>
    <mergeCell ref="F18:F19"/>
    <mergeCell ref="F20:F21"/>
  </mergeCells>
  <dataValidations count="1">
    <dataValidation type="list" allowBlank="1" showErrorMessage="1" sqref="O2 O3 O4 O5:O21">
      <formula1>"T,T+1Q,T+2Q,T+3Q,T+4Q,NS"</formula1>
    </dataValidation>
  </dataValidations>
  <pageMargins left="0.747916666666667" right="0.747916666666667" top="0.984027777777778" bottom="0.984027777777778" header="0.511805555555556" footer="0.511805555555556"/>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O28"/>
  <sheetViews>
    <sheetView workbookViewId="0">
      <selection activeCell="M25" sqref="M25"/>
    </sheetView>
  </sheetViews>
  <sheetFormatPr defaultColWidth="9" defaultRowHeight="15"/>
  <cols>
    <col min="2" max="2" width="7.66" customWidth="1"/>
    <col min="3" max="3" width="15.33" customWidth="1"/>
    <col min="4" max="4" width="13.11" customWidth="1"/>
    <col min="5" max="5" width="50.55" customWidth="1"/>
    <col min="6" max="6" width="40.55" customWidth="1"/>
    <col min="7" max="7" width="9.89" customWidth="1"/>
    <col min="10" max="10" width="16.44" customWidth="1"/>
    <col min="14" max="14" width="14.11" customWidth="1"/>
    <col min="15" max="15" width="17.11" style="9"/>
  </cols>
  <sheetData>
    <row r="1" s="20" customFormat="1" ht="13" spans="1:15">
      <c r="A1" s="29" t="s">
        <v>157</v>
      </c>
      <c r="B1" s="29" t="s">
        <v>158</v>
      </c>
      <c r="C1" s="29" t="s">
        <v>159</v>
      </c>
      <c r="D1" s="29" t="s">
        <v>160</v>
      </c>
      <c r="E1" s="29" t="s">
        <v>161</v>
      </c>
      <c r="F1" s="29" t="s">
        <v>162</v>
      </c>
      <c r="G1" s="29" t="s">
        <v>163</v>
      </c>
      <c r="H1" s="29" t="s">
        <v>164</v>
      </c>
      <c r="I1" s="29" t="s">
        <v>165</v>
      </c>
      <c r="J1" s="29" t="s">
        <v>166</v>
      </c>
      <c r="K1" s="29" t="s">
        <v>167</v>
      </c>
      <c r="L1" s="29" t="s">
        <v>168</v>
      </c>
      <c r="M1" s="29" t="s">
        <v>169</v>
      </c>
      <c r="N1" s="29" t="s">
        <v>73</v>
      </c>
      <c r="O1" s="16" t="s">
        <v>170</v>
      </c>
    </row>
    <row r="2" ht="104" spans="1:15">
      <c r="A2" s="65" t="s">
        <v>456</v>
      </c>
      <c r="B2" s="66" t="s">
        <v>183</v>
      </c>
      <c r="C2" s="27" t="s">
        <v>457</v>
      </c>
      <c r="D2" s="27" t="s">
        <v>458</v>
      </c>
      <c r="E2" s="67" t="s">
        <v>459</v>
      </c>
      <c r="F2" s="67" t="s">
        <v>460</v>
      </c>
      <c r="G2" s="67" t="s">
        <v>461</v>
      </c>
      <c r="H2" s="27" t="s">
        <v>293</v>
      </c>
      <c r="I2" s="67" t="s">
        <v>462</v>
      </c>
      <c r="J2" s="27" t="s">
        <v>463</v>
      </c>
      <c r="K2" s="67" t="s">
        <v>295</v>
      </c>
      <c r="L2" s="67" t="s">
        <v>295</v>
      </c>
      <c r="M2" s="67" t="s">
        <v>187</v>
      </c>
      <c r="N2" s="67" t="s">
        <v>464</v>
      </c>
      <c r="O2" s="19"/>
    </row>
    <row r="3" ht="13" spans="15:15">
      <c r="O3"/>
    </row>
    <row r="4" ht="13" spans="15:15">
      <c r="O4"/>
    </row>
    <row r="5" ht="13" spans="15:15">
      <c r="O5"/>
    </row>
    <row r="6" ht="13" spans="15:15">
      <c r="O6"/>
    </row>
    <row r="7" ht="13" spans="15:15">
      <c r="O7"/>
    </row>
    <row r="8" ht="13" spans="15:15">
      <c r="O8"/>
    </row>
    <row r="9" ht="13" spans="15:15">
      <c r="O9"/>
    </row>
    <row r="10" ht="13" spans="15:15">
      <c r="O10"/>
    </row>
    <row r="11" ht="13" spans="15:15">
      <c r="O11"/>
    </row>
    <row r="12" ht="13" spans="15:15">
      <c r="O12"/>
    </row>
    <row r="13" ht="13" spans="15:15">
      <c r="O13"/>
    </row>
    <row r="14" ht="13" spans="15:15">
      <c r="O14"/>
    </row>
    <row r="15" ht="13" spans="15:15">
      <c r="O15"/>
    </row>
    <row r="16" ht="13" spans="15:15">
      <c r="O16"/>
    </row>
    <row r="17" ht="13" spans="15:15">
      <c r="O17"/>
    </row>
    <row r="18" ht="13" spans="15:15">
      <c r="O18"/>
    </row>
    <row r="19" ht="13" spans="15:15">
      <c r="O19"/>
    </row>
    <row r="20" ht="13" spans="15:15">
      <c r="O20"/>
    </row>
    <row r="21" ht="13" spans="15:15">
      <c r="O21"/>
    </row>
    <row r="22" ht="13" spans="15:15">
      <c r="O22"/>
    </row>
    <row r="23" ht="13" spans="15:15">
      <c r="O23"/>
    </row>
    <row r="24" ht="13" spans="15:15">
      <c r="O24"/>
    </row>
    <row r="25" ht="13" spans="15:15">
      <c r="O25"/>
    </row>
    <row r="26" ht="13" spans="15:15">
      <c r="O26"/>
    </row>
    <row r="27" ht="13" spans="15:15">
      <c r="O27"/>
    </row>
    <row r="28" ht="13" spans="15:15">
      <c r="O28"/>
    </row>
  </sheetData>
  <dataValidations count="1">
    <dataValidation type="list" allowBlank="1" showErrorMessage="1" sqref="O2 O3 O4 O5:O21">
      <formula1>"T,T+1Q,T+2Q,T+3Q,T+4Q,NS"</formula1>
    </dataValidation>
  </dataValidations>
  <pageMargins left="0.747916666666667" right="0.747916666666667" top="0.984027777777778" bottom="0.984027777777778" header="0.511805555555556" footer="0.511805555555556"/>
  <pageSetup paperSize="9" orientation="portrait"/>
  <headerFooter alignWithMargins="0">
    <oddHeader>&amp;L&amp;G&amp;C&amp;F&amp;R文档密级</oddHeader>
    <oddFooter>&amp;L&amp;D&amp;C华为保密信息,未经授权禁止扩散&amp;R第&amp;P页，共&amp;N页</oddFooter>
  </headerFooter>
  <legacyDrawingHF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P28"/>
  <sheetViews>
    <sheetView workbookViewId="0">
      <selection activeCell="N16" sqref="N16:P28"/>
    </sheetView>
  </sheetViews>
  <sheetFormatPr defaultColWidth="9" defaultRowHeight="15"/>
  <cols>
    <col min="1" max="1" width="9" style="60"/>
    <col min="2" max="2" width="7.89" style="60" customWidth="1"/>
    <col min="3" max="3" width="20.66" style="60" customWidth="1"/>
    <col min="4" max="4" width="21.66" style="60" customWidth="1"/>
    <col min="5" max="5" width="39" style="60" customWidth="1"/>
    <col min="6" max="6" width="7.33" style="60" customWidth="1"/>
    <col min="7" max="7" width="9.89" style="60" customWidth="1"/>
    <col min="8" max="9" width="9" style="60"/>
    <col min="10" max="10" width="17.44" style="60" customWidth="1"/>
    <col min="11" max="13" width="9" style="60"/>
    <col min="14" max="14" width="17.55" style="60" customWidth="1"/>
    <col min="15" max="15" width="17.11" style="9"/>
    <col min="16" max="16384" width="9" style="60"/>
  </cols>
  <sheetData>
    <row r="1" ht="13" spans="1:15">
      <c r="A1" s="61" t="s">
        <v>157</v>
      </c>
      <c r="B1" s="61" t="s">
        <v>158</v>
      </c>
      <c r="C1" s="61" t="s">
        <v>159</v>
      </c>
      <c r="D1" s="61" t="s">
        <v>160</v>
      </c>
      <c r="E1" s="61" t="s">
        <v>161</v>
      </c>
      <c r="F1" s="61" t="s">
        <v>162</v>
      </c>
      <c r="G1" s="61" t="s">
        <v>163</v>
      </c>
      <c r="H1" s="61" t="s">
        <v>164</v>
      </c>
      <c r="I1" s="61" t="s">
        <v>165</v>
      </c>
      <c r="J1" s="61" t="s">
        <v>166</v>
      </c>
      <c r="K1" s="61" t="s">
        <v>167</v>
      </c>
      <c r="L1" s="61" t="s">
        <v>168</v>
      </c>
      <c r="M1" s="61" t="s">
        <v>169</v>
      </c>
      <c r="N1" s="61" t="s">
        <v>73</v>
      </c>
      <c r="O1" s="16" t="s">
        <v>170</v>
      </c>
    </row>
    <row r="2" s="59" customFormat="1" ht="39" spans="1:15">
      <c r="A2" s="62" t="s">
        <v>465</v>
      </c>
      <c r="B2" s="62" t="s">
        <v>183</v>
      </c>
      <c r="C2" s="62" t="s">
        <v>466</v>
      </c>
      <c r="D2" s="62" t="s">
        <v>467</v>
      </c>
      <c r="E2" s="63" t="s">
        <v>468</v>
      </c>
      <c r="F2" s="63"/>
      <c r="G2" s="63" t="s">
        <v>461</v>
      </c>
      <c r="H2" s="62" t="s">
        <v>293</v>
      </c>
      <c r="I2" s="62" t="s">
        <v>469</v>
      </c>
      <c r="J2" s="62" t="s">
        <v>180</v>
      </c>
      <c r="K2" s="62" t="s">
        <v>181</v>
      </c>
      <c r="L2" s="62" t="s">
        <v>181</v>
      </c>
      <c r="M2" s="64"/>
      <c r="N2" s="64"/>
      <c r="O2" s="19"/>
    </row>
    <row r="3" s="59" customFormat="1" ht="39" spans="1:15">
      <c r="A3" s="62" t="s">
        <v>470</v>
      </c>
      <c r="B3" s="62" t="s">
        <v>183</v>
      </c>
      <c r="C3" s="62" t="s">
        <v>471</v>
      </c>
      <c r="D3" s="62" t="s">
        <v>472</v>
      </c>
      <c r="E3" s="63" t="s">
        <v>473</v>
      </c>
      <c r="F3" s="63"/>
      <c r="G3" s="63" t="s">
        <v>461</v>
      </c>
      <c r="H3" s="62" t="s">
        <v>293</v>
      </c>
      <c r="I3" s="62" t="s">
        <v>469</v>
      </c>
      <c r="J3" s="62" t="s">
        <v>180</v>
      </c>
      <c r="K3" s="62" t="s">
        <v>181</v>
      </c>
      <c r="L3" s="62" t="s">
        <v>181</v>
      </c>
      <c r="M3" s="64"/>
      <c r="N3" s="64"/>
      <c r="O3" s="19"/>
    </row>
    <row r="4" s="59" customFormat="1" ht="39" spans="1:15">
      <c r="A4" s="62" t="s">
        <v>474</v>
      </c>
      <c r="B4" s="62" t="s">
        <v>183</v>
      </c>
      <c r="C4" s="62" t="s">
        <v>475</v>
      </c>
      <c r="D4" s="62" t="s">
        <v>476</v>
      </c>
      <c r="E4" s="63" t="s">
        <v>477</v>
      </c>
      <c r="F4" s="63"/>
      <c r="G4" s="63" t="s">
        <v>461</v>
      </c>
      <c r="H4" s="62" t="s">
        <v>293</v>
      </c>
      <c r="I4" s="62" t="s">
        <v>469</v>
      </c>
      <c r="J4" s="62" t="s">
        <v>180</v>
      </c>
      <c r="K4" s="62" t="s">
        <v>181</v>
      </c>
      <c r="L4" s="62" t="s">
        <v>181</v>
      </c>
      <c r="M4" s="64"/>
      <c r="N4" s="64"/>
      <c r="O4" s="19"/>
    </row>
    <row r="5" s="59" customFormat="1" ht="39" spans="1:15">
      <c r="A5" s="62" t="s">
        <v>478</v>
      </c>
      <c r="B5" s="62" t="s">
        <v>183</v>
      </c>
      <c r="C5" s="62" t="s">
        <v>479</v>
      </c>
      <c r="D5" s="62" t="s">
        <v>480</v>
      </c>
      <c r="E5" s="63" t="s">
        <v>481</v>
      </c>
      <c r="F5" s="63"/>
      <c r="G5" s="63" t="s">
        <v>461</v>
      </c>
      <c r="H5" s="62" t="s">
        <v>293</v>
      </c>
      <c r="I5" s="62" t="s">
        <v>469</v>
      </c>
      <c r="J5" s="62" t="s">
        <v>180</v>
      </c>
      <c r="K5" s="62" t="s">
        <v>181</v>
      </c>
      <c r="L5" s="62" t="s">
        <v>181</v>
      </c>
      <c r="M5" s="64"/>
      <c r="N5" s="64"/>
      <c r="O5" s="19"/>
    </row>
    <row r="6" s="59" customFormat="1" ht="39" spans="1:15">
      <c r="A6" s="62" t="s">
        <v>482</v>
      </c>
      <c r="B6" s="62" t="s">
        <v>183</v>
      </c>
      <c r="C6" s="62" t="s">
        <v>483</v>
      </c>
      <c r="D6" s="62" t="s">
        <v>484</v>
      </c>
      <c r="E6" s="63" t="s">
        <v>485</v>
      </c>
      <c r="F6" s="63"/>
      <c r="G6" s="63" t="s">
        <v>461</v>
      </c>
      <c r="H6" s="62" t="s">
        <v>293</v>
      </c>
      <c r="I6" s="62" t="s">
        <v>469</v>
      </c>
      <c r="J6" s="62" t="s">
        <v>180</v>
      </c>
      <c r="K6" s="62" t="s">
        <v>181</v>
      </c>
      <c r="L6" s="62" t="s">
        <v>181</v>
      </c>
      <c r="M6" s="64"/>
      <c r="N6" s="64"/>
      <c r="O6" s="19"/>
    </row>
    <row r="7" s="59" customFormat="1" ht="39" spans="1:15">
      <c r="A7" s="62" t="s">
        <v>486</v>
      </c>
      <c r="B7" s="62" t="s">
        <v>183</v>
      </c>
      <c r="C7" s="62" t="s">
        <v>487</v>
      </c>
      <c r="D7" s="62" t="s">
        <v>488</v>
      </c>
      <c r="E7" s="63" t="s">
        <v>489</v>
      </c>
      <c r="F7" s="63"/>
      <c r="G7" s="63" t="s">
        <v>461</v>
      </c>
      <c r="H7" s="62" t="s">
        <v>293</v>
      </c>
      <c r="I7" s="62" t="s">
        <v>469</v>
      </c>
      <c r="J7" s="62" t="s">
        <v>180</v>
      </c>
      <c r="K7" s="62" t="s">
        <v>181</v>
      </c>
      <c r="L7" s="62" t="s">
        <v>181</v>
      </c>
      <c r="M7" s="64"/>
      <c r="N7" s="64"/>
      <c r="O7" s="19"/>
    </row>
    <row r="8" ht="13" spans="14:15">
      <c r="N8"/>
      <c r="O8"/>
    </row>
    <row r="9" ht="13" spans="14:15">
      <c r="N9"/>
      <c r="O9"/>
    </row>
    <row r="10" ht="13" spans="14:15">
      <c r="N10"/>
      <c r="O10"/>
    </row>
    <row r="11" ht="13" spans="14:15">
      <c r="N11"/>
      <c r="O11"/>
    </row>
    <row r="12" ht="13" spans="14:15">
      <c r="N12"/>
      <c r="O12"/>
    </row>
    <row r="13" ht="13" spans="14:15">
      <c r="N13"/>
      <c r="O13"/>
    </row>
    <row r="14" ht="13" spans="14:15">
      <c r="N14"/>
      <c r="O14"/>
    </row>
    <row r="15" ht="13" spans="14:15">
      <c r="N15"/>
      <c r="O15"/>
    </row>
    <row r="16" ht="13" spans="14:16">
      <c r="N16"/>
      <c r="O16"/>
      <c r="P16"/>
    </row>
    <row r="17" ht="13" spans="14:16">
      <c r="N17"/>
      <c r="O17"/>
      <c r="P17"/>
    </row>
    <row r="18" ht="13" spans="14:16">
      <c r="N18"/>
      <c r="O18"/>
      <c r="P18"/>
    </row>
    <row r="19" ht="13" spans="14:16">
      <c r="N19"/>
      <c r="O19"/>
      <c r="P19"/>
    </row>
    <row r="20" ht="13" spans="14:16">
      <c r="N20"/>
      <c r="O20"/>
      <c r="P20"/>
    </row>
    <row r="21" ht="13" spans="14:16">
      <c r="N21"/>
      <c r="O21"/>
      <c r="P21"/>
    </row>
    <row r="22" ht="13" spans="14:16">
      <c r="N22"/>
      <c r="O22"/>
      <c r="P22"/>
    </row>
    <row r="23" ht="13" spans="14:16">
      <c r="N23"/>
      <c r="O23"/>
      <c r="P23"/>
    </row>
    <row r="24" ht="13" spans="14:16">
      <c r="N24"/>
      <c r="O24"/>
      <c r="P24"/>
    </row>
    <row r="25" ht="13" spans="14:16">
      <c r="N25"/>
      <c r="O25"/>
      <c r="P25"/>
    </row>
    <row r="26" ht="13" spans="14:16">
      <c r="N26"/>
      <c r="O26"/>
      <c r="P26"/>
    </row>
    <row r="27" ht="13" spans="14:16">
      <c r="N27"/>
      <c r="O27"/>
      <c r="P27"/>
    </row>
    <row r="28" ht="13" spans="14:16">
      <c r="N28"/>
      <c r="O28"/>
      <c r="P28"/>
    </row>
  </sheetData>
  <dataValidations count="1">
    <dataValidation type="list" allowBlank="1" showErrorMessage="1" sqref="O2 O3 O4 O5:O21">
      <formula1>"T,T+1Q,T+2Q,T+3Q,T+4Q,NS"</formula1>
    </dataValidation>
  </dataValidation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00FF"/>
  </sheetPr>
  <dimension ref="A1:O25"/>
  <sheetViews>
    <sheetView workbookViewId="0">
      <selection activeCell="M24" sqref="M24:M25"/>
    </sheetView>
  </sheetViews>
  <sheetFormatPr defaultColWidth="9" defaultRowHeight="15"/>
  <cols>
    <col min="1" max="2" width="9.11" style="8"/>
    <col min="3" max="3" width="22.44" style="8" customWidth="1"/>
    <col min="4" max="4" width="23.44" style="8" customWidth="1"/>
    <col min="5" max="5" width="45.66" style="8" customWidth="1"/>
    <col min="6" max="9" width="9.11" style="8"/>
    <col min="10" max="10" width="19" style="8" customWidth="1"/>
    <col min="11" max="14" width="9.11" style="8"/>
    <col min="15" max="15" width="17.11" style="9"/>
  </cols>
  <sheetData>
    <row r="1" ht="13" spans="1:15">
      <c r="A1" s="55" t="s">
        <v>157</v>
      </c>
      <c r="B1" s="55" t="s">
        <v>158</v>
      </c>
      <c r="C1" s="55" t="s">
        <v>159</v>
      </c>
      <c r="D1" s="55" t="s">
        <v>160</v>
      </c>
      <c r="E1" s="55" t="s">
        <v>161</v>
      </c>
      <c r="F1" s="55" t="s">
        <v>162</v>
      </c>
      <c r="G1" s="55" t="s">
        <v>163</v>
      </c>
      <c r="H1" s="55" t="s">
        <v>164</v>
      </c>
      <c r="I1" s="55" t="s">
        <v>165</v>
      </c>
      <c r="J1" s="55" t="s">
        <v>166</v>
      </c>
      <c r="K1" s="55" t="s">
        <v>167</v>
      </c>
      <c r="L1" s="55" t="s">
        <v>168</v>
      </c>
      <c r="M1" s="55" t="s">
        <v>169</v>
      </c>
      <c r="N1" s="55" t="s">
        <v>73</v>
      </c>
      <c r="O1" s="16" t="s">
        <v>170</v>
      </c>
    </row>
    <row r="2" ht="26" spans="1:15">
      <c r="A2" s="56" t="s">
        <v>490</v>
      </c>
      <c r="B2" s="57" t="s">
        <v>491</v>
      </c>
      <c r="C2" s="57" t="s">
        <v>492</v>
      </c>
      <c r="D2" s="57" t="s">
        <v>493</v>
      </c>
      <c r="E2" s="57" t="s">
        <v>494</v>
      </c>
      <c r="F2" s="56" t="s">
        <v>255</v>
      </c>
      <c r="G2" s="56" t="s">
        <v>256</v>
      </c>
      <c r="H2" s="56" t="s">
        <v>178</v>
      </c>
      <c r="I2" s="56" t="s">
        <v>179</v>
      </c>
      <c r="J2" s="56" t="s">
        <v>180</v>
      </c>
      <c r="K2" s="56" t="s">
        <v>181</v>
      </c>
      <c r="L2" s="56" t="s">
        <v>181</v>
      </c>
      <c r="M2" s="56" t="s">
        <v>187</v>
      </c>
      <c r="N2" s="57"/>
      <c r="O2" s="19"/>
    </row>
    <row r="3" ht="26" spans="1:15">
      <c r="A3" s="58"/>
      <c r="B3" s="57" t="s">
        <v>318</v>
      </c>
      <c r="C3" s="57" t="s">
        <v>495</v>
      </c>
      <c r="D3" s="57" t="s">
        <v>496</v>
      </c>
      <c r="E3" s="57" t="s">
        <v>497</v>
      </c>
      <c r="F3" s="58"/>
      <c r="G3" s="58"/>
      <c r="H3" s="58"/>
      <c r="I3" s="58"/>
      <c r="J3" s="58"/>
      <c r="K3" s="58"/>
      <c r="L3" s="58"/>
      <c r="M3" s="58"/>
      <c r="N3" s="57"/>
      <c r="O3" s="19"/>
    </row>
    <row r="4" ht="26" spans="1:15">
      <c r="A4" s="56" t="s">
        <v>498</v>
      </c>
      <c r="B4" s="57" t="s">
        <v>491</v>
      </c>
      <c r="C4" s="57" t="s">
        <v>499</v>
      </c>
      <c r="D4" s="57" t="s">
        <v>500</v>
      </c>
      <c r="E4" s="57" t="s">
        <v>501</v>
      </c>
      <c r="F4" s="56" t="s">
        <v>255</v>
      </c>
      <c r="G4" s="56" t="s">
        <v>256</v>
      </c>
      <c r="H4" s="56" t="s">
        <v>178</v>
      </c>
      <c r="I4" s="56" t="s">
        <v>179</v>
      </c>
      <c r="J4" s="56" t="s">
        <v>180</v>
      </c>
      <c r="K4" s="56" t="s">
        <v>181</v>
      </c>
      <c r="L4" s="56" t="s">
        <v>181</v>
      </c>
      <c r="M4" s="56" t="s">
        <v>187</v>
      </c>
      <c r="N4" s="57"/>
      <c r="O4" s="19"/>
    </row>
    <row r="5" ht="26" spans="1:15">
      <c r="A5" s="58"/>
      <c r="B5" s="57" t="s">
        <v>318</v>
      </c>
      <c r="C5" s="57" t="s">
        <v>502</v>
      </c>
      <c r="D5" s="57" t="s">
        <v>503</v>
      </c>
      <c r="E5" s="57" t="s">
        <v>504</v>
      </c>
      <c r="F5" s="58"/>
      <c r="G5" s="58"/>
      <c r="H5" s="58"/>
      <c r="I5" s="58"/>
      <c r="J5" s="58"/>
      <c r="K5" s="58"/>
      <c r="L5" s="58"/>
      <c r="M5" s="58"/>
      <c r="N5" s="57"/>
      <c r="O5" s="19"/>
    </row>
    <row r="6" ht="26" spans="1:15">
      <c r="A6" s="56" t="s">
        <v>505</v>
      </c>
      <c r="B6" s="57" t="s">
        <v>491</v>
      </c>
      <c r="C6" s="57" t="s">
        <v>506</v>
      </c>
      <c r="D6" s="57" t="s">
        <v>507</v>
      </c>
      <c r="E6" s="57" t="s">
        <v>508</v>
      </c>
      <c r="F6" s="56" t="s">
        <v>255</v>
      </c>
      <c r="G6" s="56" t="s">
        <v>256</v>
      </c>
      <c r="H6" s="56" t="s">
        <v>178</v>
      </c>
      <c r="I6" s="56" t="s">
        <v>179</v>
      </c>
      <c r="J6" s="56" t="s">
        <v>180</v>
      </c>
      <c r="K6" s="56" t="s">
        <v>181</v>
      </c>
      <c r="L6" s="56" t="s">
        <v>181</v>
      </c>
      <c r="M6" s="56" t="s">
        <v>187</v>
      </c>
      <c r="N6" s="57"/>
      <c r="O6" s="19"/>
    </row>
    <row r="7" ht="26" spans="1:15">
      <c r="A7" s="58"/>
      <c r="B7" s="57" t="s">
        <v>318</v>
      </c>
      <c r="C7" s="57" t="s">
        <v>509</v>
      </c>
      <c r="D7" s="57" t="s">
        <v>510</v>
      </c>
      <c r="E7" s="57" t="s">
        <v>511</v>
      </c>
      <c r="F7" s="58"/>
      <c r="G7" s="58"/>
      <c r="H7" s="58"/>
      <c r="I7" s="58"/>
      <c r="J7" s="58"/>
      <c r="K7" s="58"/>
      <c r="L7" s="58"/>
      <c r="M7" s="58"/>
      <c r="N7" s="57"/>
      <c r="O7" s="19"/>
    </row>
    <row r="8" ht="13" spans="14:15">
      <c r="N8"/>
      <c r="O8"/>
    </row>
    <row r="9" ht="13" spans="14:15">
      <c r="N9"/>
      <c r="O9"/>
    </row>
    <row r="10" ht="13" spans="14:15">
      <c r="N10"/>
      <c r="O10"/>
    </row>
    <row r="11" ht="13" spans="14:15">
      <c r="N11"/>
      <c r="O11"/>
    </row>
    <row r="12" ht="13" spans="14:15">
      <c r="N12"/>
      <c r="O12"/>
    </row>
    <row r="13" ht="13" spans="14:15">
      <c r="N13"/>
      <c r="O13"/>
    </row>
    <row r="14" ht="13" spans="14:15">
      <c r="N14"/>
      <c r="O14"/>
    </row>
    <row r="15" ht="13" spans="14:15">
      <c r="N15"/>
      <c r="O15"/>
    </row>
    <row r="16" ht="13" spans="14:15">
      <c r="N16"/>
      <c r="O16"/>
    </row>
    <row r="17" ht="13" spans="14:15">
      <c r="N17"/>
      <c r="O17"/>
    </row>
    <row r="18" ht="13" spans="14:15">
      <c r="N18"/>
      <c r="O18"/>
    </row>
    <row r="19" ht="13" spans="14:15">
      <c r="N19"/>
      <c r="O19"/>
    </row>
    <row r="20" ht="13" spans="14:15">
      <c r="N20"/>
      <c r="O20"/>
    </row>
    <row r="21" ht="13" spans="14:15">
      <c r="N21"/>
      <c r="O21"/>
    </row>
    <row r="24" spans="13:13">
      <c r="M24"/>
    </row>
    <row r="25" spans="13:13">
      <c r="M25"/>
    </row>
  </sheetData>
  <mergeCells count="27">
    <mergeCell ref="A2:A3"/>
    <mergeCell ref="A4:A5"/>
    <mergeCell ref="A6:A7"/>
    <mergeCell ref="F2:F3"/>
    <mergeCell ref="F4:F5"/>
    <mergeCell ref="F6:F7"/>
    <mergeCell ref="G2:G3"/>
    <mergeCell ref="G4:G5"/>
    <mergeCell ref="G6:G7"/>
    <mergeCell ref="H2:H3"/>
    <mergeCell ref="H4:H5"/>
    <mergeCell ref="H6:H7"/>
    <mergeCell ref="I2:I3"/>
    <mergeCell ref="I4:I5"/>
    <mergeCell ref="I6:I7"/>
    <mergeCell ref="J2:J3"/>
    <mergeCell ref="J4:J5"/>
    <mergeCell ref="J6:J7"/>
    <mergeCell ref="K2:K3"/>
    <mergeCell ref="K4:K5"/>
    <mergeCell ref="K6:K7"/>
    <mergeCell ref="L2:L3"/>
    <mergeCell ref="L4:L5"/>
    <mergeCell ref="L6:L7"/>
    <mergeCell ref="M2:M3"/>
    <mergeCell ref="M4:M5"/>
    <mergeCell ref="M6:M7"/>
  </mergeCells>
  <dataValidations count="1">
    <dataValidation type="list" allowBlank="1" showErrorMessage="1" sqref="O2 O3 O4 O5:O21">
      <formula1>"T,T+1Q,T+2Q,T+3Q,T+4Q,NS"</formula1>
    </dataValidation>
  </dataValidation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O26"/>
  <sheetViews>
    <sheetView workbookViewId="0">
      <selection activeCell="O21" sqref="O21:O26"/>
    </sheetView>
  </sheetViews>
  <sheetFormatPr defaultColWidth="9" defaultRowHeight="18" customHeight="1"/>
  <cols>
    <col min="1" max="1" width="9.11" style="8"/>
    <col min="2" max="2" width="9.11" style="34"/>
    <col min="3" max="3" width="24.66" style="8" customWidth="1"/>
    <col min="4" max="4" width="33" style="8" customWidth="1"/>
    <col min="5" max="5" width="15.89" style="8" customWidth="1"/>
    <col min="6" max="6" width="55.33" style="8" customWidth="1"/>
    <col min="7" max="9" width="9" style="8"/>
    <col min="10" max="10" width="20.44" style="8" customWidth="1"/>
    <col min="11" max="14" width="9.11" style="8"/>
    <col min="15" max="15" width="17.11" style="9"/>
  </cols>
  <sheetData>
    <row r="1" customHeight="1" spans="1:15">
      <c r="A1" s="11" t="s">
        <v>157</v>
      </c>
      <c r="B1" s="11" t="s">
        <v>158</v>
      </c>
      <c r="C1" s="11" t="s">
        <v>159</v>
      </c>
      <c r="D1" s="11" t="s">
        <v>160</v>
      </c>
      <c r="E1" s="11" t="s">
        <v>161</v>
      </c>
      <c r="F1" s="11" t="s">
        <v>162</v>
      </c>
      <c r="G1" s="11" t="s">
        <v>163</v>
      </c>
      <c r="H1" s="11" t="s">
        <v>164</v>
      </c>
      <c r="I1" s="11" t="s">
        <v>165</v>
      </c>
      <c r="J1" s="11" t="s">
        <v>166</v>
      </c>
      <c r="K1" s="11" t="s">
        <v>167</v>
      </c>
      <c r="L1" s="11" t="s">
        <v>168</v>
      </c>
      <c r="M1" s="11" t="s">
        <v>169</v>
      </c>
      <c r="N1" s="11" t="s">
        <v>73</v>
      </c>
      <c r="O1" s="16" t="s">
        <v>170</v>
      </c>
    </row>
    <row r="2" customHeight="1" spans="1:15">
      <c r="A2" s="35" t="s">
        <v>512</v>
      </c>
      <c r="B2" s="18" t="s">
        <v>491</v>
      </c>
      <c r="C2" s="21" t="s">
        <v>513</v>
      </c>
      <c r="D2" s="21" t="s">
        <v>514</v>
      </c>
      <c r="E2" s="21" t="s">
        <v>515</v>
      </c>
      <c r="F2" s="15" t="s">
        <v>255</v>
      </c>
      <c r="G2" s="17" t="s">
        <v>516</v>
      </c>
      <c r="H2" s="17" t="s">
        <v>313</v>
      </c>
      <c r="I2" s="17" t="s">
        <v>314</v>
      </c>
      <c r="J2" s="17" t="s">
        <v>517</v>
      </c>
      <c r="K2" s="17" t="s">
        <v>295</v>
      </c>
      <c r="L2" s="17" t="s">
        <v>295</v>
      </c>
      <c r="M2" s="17" t="s">
        <v>187</v>
      </c>
      <c r="N2" s="50"/>
      <c r="O2" s="19"/>
    </row>
    <row r="3" customHeight="1" spans="1:15">
      <c r="A3" s="36"/>
      <c r="B3" s="18" t="s">
        <v>318</v>
      </c>
      <c r="C3" s="21" t="s">
        <v>518</v>
      </c>
      <c r="D3" s="21" t="s">
        <v>519</v>
      </c>
      <c r="E3" s="21" t="s">
        <v>520</v>
      </c>
      <c r="F3" s="15" t="s">
        <v>255</v>
      </c>
      <c r="G3" s="17" t="s">
        <v>516</v>
      </c>
      <c r="H3" s="17" t="s">
        <v>313</v>
      </c>
      <c r="I3" s="17" t="s">
        <v>314</v>
      </c>
      <c r="J3" s="17" t="s">
        <v>517</v>
      </c>
      <c r="K3" s="17" t="s">
        <v>295</v>
      </c>
      <c r="L3" s="17" t="s">
        <v>295</v>
      </c>
      <c r="M3" s="17" t="s">
        <v>187</v>
      </c>
      <c r="N3" s="50"/>
      <c r="O3" s="19"/>
    </row>
    <row r="4" customHeight="1" spans="1:15">
      <c r="A4" s="15" t="s">
        <v>521</v>
      </c>
      <c r="B4" s="18" t="s">
        <v>491</v>
      </c>
      <c r="C4" s="31" t="s">
        <v>522</v>
      </c>
      <c r="D4" s="31" t="s">
        <v>523</v>
      </c>
      <c r="E4" s="15" t="s">
        <v>524</v>
      </c>
      <c r="F4" s="37" t="s">
        <v>525</v>
      </c>
      <c r="G4" s="21" t="s">
        <v>177</v>
      </c>
      <c r="H4" s="21" t="s">
        <v>178</v>
      </c>
      <c r="I4" s="21" t="s">
        <v>526</v>
      </c>
      <c r="J4" s="21" t="s">
        <v>517</v>
      </c>
      <c r="K4" s="17" t="s">
        <v>295</v>
      </c>
      <c r="L4" s="17" t="s">
        <v>295</v>
      </c>
      <c r="M4" s="17" t="s">
        <v>182</v>
      </c>
      <c r="N4" s="51"/>
      <c r="O4" s="19"/>
    </row>
    <row r="5" customHeight="1" spans="1:15">
      <c r="A5" s="15" t="s">
        <v>527</v>
      </c>
      <c r="B5" s="18" t="s">
        <v>491</v>
      </c>
      <c r="C5" s="31" t="s">
        <v>528</v>
      </c>
      <c r="D5" s="31" t="s">
        <v>529</v>
      </c>
      <c r="E5" s="15" t="s">
        <v>530</v>
      </c>
      <c r="F5" s="37" t="s">
        <v>531</v>
      </c>
      <c r="G5" s="21" t="s">
        <v>177</v>
      </c>
      <c r="H5" s="21" t="s">
        <v>178</v>
      </c>
      <c r="I5" s="21" t="s">
        <v>526</v>
      </c>
      <c r="J5" s="21" t="s">
        <v>517</v>
      </c>
      <c r="K5" s="17" t="s">
        <v>295</v>
      </c>
      <c r="L5" s="17" t="s">
        <v>295</v>
      </c>
      <c r="M5" s="17" t="s">
        <v>182</v>
      </c>
      <c r="N5" s="51"/>
      <c r="O5" s="19"/>
    </row>
    <row r="6" customHeight="1" spans="1:15">
      <c r="A6" s="15" t="s">
        <v>532</v>
      </c>
      <c r="B6" s="18" t="s">
        <v>318</v>
      </c>
      <c r="C6" s="17" t="s">
        <v>533</v>
      </c>
      <c r="D6" s="17" t="s">
        <v>534</v>
      </c>
      <c r="E6" s="30" t="s">
        <v>535</v>
      </c>
      <c r="F6" s="15" t="s">
        <v>255</v>
      </c>
      <c r="G6" s="17" t="s">
        <v>516</v>
      </c>
      <c r="H6" s="17" t="s">
        <v>313</v>
      </c>
      <c r="I6" s="17" t="s">
        <v>314</v>
      </c>
      <c r="J6" s="30" t="s">
        <v>517</v>
      </c>
      <c r="K6" s="17" t="s">
        <v>295</v>
      </c>
      <c r="L6" s="17" t="s">
        <v>295</v>
      </c>
      <c r="M6" s="30" t="s">
        <v>187</v>
      </c>
      <c r="N6" s="52"/>
      <c r="O6" s="19"/>
    </row>
    <row r="7" s="33" customFormat="1" customHeight="1" spans="1:15">
      <c r="A7" s="38" t="s">
        <v>536</v>
      </c>
      <c r="B7" s="39" t="s">
        <v>491</v>
      </c>
      <c r="C7" s="40" t="s">
        <v>537</v>
      </c>
      <c r="D7" s="40" t="s">
        <v>538</v>
      </c>
      <c r="E7" s="41" t="s">
        <v>539</v>
      </c>
      <c r="F7" s="41" t="s">
        <v>540</v>
      </c>
      <c r="G7" s="41" t="s">
        <v>177</v>
      </c>
      <c r="H7" s="41" t="s">
        <v>178</v>
      </c>
      <c r="I7" s="41" t="s">
        <v>526</v>
      </c>
      <c r="J7" s="41" t="s">
        <v>517</v>
      </c>
      <c r="K7" s="41" t="s">
        <v>181</v>
      </c>
      <c r="L7" s="41" t="s">
        <v>181</v>
      </c>
      <c r="M7" s="40" t="s">
        <v>182</v>
      </c>
      <c r="N7" s="41"/>
      <c r="O7" s="19"/>
    </row>
    <row r="8" s="33" customFormat="1" customHeight="1" spans="1:15">
      <c r="A8" s="38" t="s">
        <v>541</v>
      </c>
      <c r="B8" s="39" t="s">
        <v>318</v>
      </c>
      <c r="C8" s="40" t="s">
        <v>542</v>
      </c>
      <c r="D8" s="40" t="s">
        <v>543</v>
      </c>
      <c r="E8" s="42"/>
      <c r="F8" s="42"/>
      <c r="G8" s="42"/>
      <c r="H8" s="42"/>
      <c r="I8" s="42"/>
      <c r="J8" s="42"/>
      <c r="K8" s="42"/>
      <c r="L8" s="42"/>
      <c r="M8" s="40" t="s">
        <v>187</v>
      </c>
      <c r="N8" s="42"/>
      <c r="O8" s="19"/>
    </row>
    <row r="9" s="33" customFormat="1" customHeight="1" spans="1:15">
      <c r="A9" s="38" t="s">
        <v>544</v>
      </c>
      <c r="B9" s="39" t="s">
        <v>491</v>
      </c>
      <c r="C9" s="40" t="s">
        <v>545</v>
      </c>
      <c r="D9" s="40" t="s">
        <v>546</v>
      </c>
      <c r="E9" s="41" t="s">
        <v>547</v>
      </c>
      <c r="F9" s="41" t="s">
        <v>548</v>
      </c>
      <c r="G9" s="41" t="s">
        <v>177</v>
      </c>
      <c r="H9" s="41" t="s">
        <v>178</v>
      </c>
      <c r="I9" s="41" t="s">
        <v>526</v>
      </c>
      <c r="J9" s="41" t="s">
        <v>517</v>
      </c>
      <c r="K9" s="41" t="s">
        <v>181</v>
      </c>
      <c r="L9" s="41" t="s">
        <v>181</v>
      </c>
      <c r="M9" s="40" t="s">
        <v>182</v>
      </c>
      <c r="N9" s="41"/>
      <c r="O9" s="19"/>
    </row>
    <row r="10" s="33" customFormat="1" customHeight="1" spans="1:15">
      <c r="A10" s="38" t="s">
        <v>549</v>
      </c>
      <c r="B10" s="39" t="s">
        <v>318</v>
      </c>
      <c r="C10" s="40" t="s">
        <v>550</v>
      </c>
      <c r="D10" s="40" t="s">
        <v>551</v>
      </c>
      <c r="E10" s="42"/>
      <c r="F10" s="42"/>
      <c r="G10" s="42"/>
      <c r="H10" s="42"/>
      <c r="I10" s="42"/>
      <c r="J10" s="42"/>
      <c r="K10" s="42"/>
      <c r="L10" s="42"/>
      <c r="M10" s="40" t="s">
        <v>187</v>
      </c>
      <c r="N10" s="42"/>
      <c r="O10" s="19"/>
    </row>
    <row r="11" s="33" customFormat="1" customHeight="1" spans="1:15">
      <c r="A11" s="38" t="s">
        <v>552</v>
      </c>
      <c r="B11" s="39" t="s">
        <v>318</v>
      </c>
      <c r="C11" s="40" t="s">
        <v>553</v>
      </c>
      <c r="D11" s="40" t="s">
        <v>554</v>
      </c>
      <c r="E11" s="41" t="s">
        <v>555</v>
      </c>
      <c r="F11" s="43" t="s">
        <v>556</v>
      </c>
      <c r="G11" s="44" t="s">
        <v>177</v>
      </c>
      <c r="H11" s="44" t="s">
        <v>178</v>
      </c>
      <c r="I11" s="44" t="s">
        <v>526</v>
      </c>
      <c r="J11" s="44" t="s">
        <v>517</v>
      </c>
      <c r="K11" s="44" t="s">
        <v>181</v>
      </c>
      <c r="L11" s="44" t="s">
        <v>181</v>
      </c>
      <c r="M11" s="43" t="s">
        <v>187</v>
      </c>
      <c r="N11" s="40"/>
      <c r="O11" s="19"/>
    </row>
    <row r="12" s="33" customFormat="1" customHeight="1" spans="1:15">
      <c r="A12" s="38" t="s">
        <v>557</v>
      </c>
      <c r="B12" s="39" t="s">
        <v>312</v>
      </c>
      <c r="C12" s="40" t="s">
        <v>558</v>
      </c>
      <c r="D12" s="40" t="s">
        <v>559</v>
      </c>
      <c r="E12" s="42"/>
      <c r="F12" s="43" t="s">
        <v>560</v>
      </c>
      <c r="G12" s="45"/>
      <c r="H12" s="45"/>
      <c r="I12" s="45"/>
      <c r="J12" s="45"/>
      <c r="K12" s="45"/>
      <c r="L12" s="45"/>
      <c r="M12" s="43" t="s">
        <v>187</v>
      </c>
      <c r="N12" s="40"/>
      <c r="O12" s="19"/>
    </row>
    <row r="13" s="33" customFormat="1" customHeight="1" spans="1:15">
      <c r="A13" s="38" t="s">
        <v>561</v>
      </c>
      <c r="B13" s="39" t="s">
        <v>491</v>
      </c>
      <c r="C13" s="40" t="s">
        <v>562</v>
      </c>
      <c r="D13" s="40" t="s">
        <v>563</v>
      </c>
      <c r="E13" s="42"/>
      <c r="F13" s="43" t="s">
        <v>564</v>
      </c>
      <c r="G13" s="45"/>
      <c r="H13" s="45"/>
      <c r="I13" s="45"/>
      <c r="J13" s="45"/>
      <c r="K13" s="45"/>
      <c r="L13" s="45"/>
      <c r="M13" s="43" t="s">
        <v>182</v>
      </c>
      <c r="N13" s="40"/>
      <c r="O13" s="19"/>
    </row>
    <row r="14" s="33" customFormat="1" customHeight="1" spans="1:15">
      <c r="A14" s="38" t="s">
        <v>565</v>
      </c>
      <c r="B14" s="39" t="s">
        <v>491</v>
      </c>
      <c r="C14" s="40" t="s">
        <v>566</v>
      </c>
      <c r="D14" s="40" t="s">
        <v>567</v>
      </c>
      <c r="E14" s="42"/>
      <c r="F14" s="43" t="s">
        <v>568</v>
      </c>
      <c r="G14" s="45"/>
      <c r="H14" s="45"/>
      <c r="I14" s="45"/>
      <c r="J14" s="45"/>
      <c r="K14" s="45"/>
      <c r="L14" s="45"/>
      <c r="M14" s="43" t="s">
        <v>182</v>
      </c>
      <c r="N14" s="40"/>
      <c r="O14" s="19"/>
    </row>
    <row r="15" s="33" customFormat="1" customHeight="1" spans="1:15">
      <c r="A15" s="38" t="s">
        <v>569</v>
      </c>
      <c r="B15" s="39" t="s">
        <v>491</v>
      </c>
      <c r="C15" s="40" t="s">
        <v>570</v>
      </c>
      <c r="D15" s="40" t="s">
        <v>571</v>
      </c>
      <c r="E15" s="42"/>
      <c r="F15" s="43" t="s">
        <v>572</v>
      </c>
      <c r="G15" s="45"/>
      <c r="H15" s="45"/>
      <c r="I15" s="45"/>
      <c r="J15" s="45"/>
      <c r="K15" s="45"/>
      <c r="L15" s="45"/>
      <c r="M15" s="43" t="s">
        <v>182</v>
      </c>
      <c r="N15" s="40"/>
      <c r="O15" s="19"/>
    </row>
    <row r="16" s="33" customFormat="1" customHeight="1" spans="1:15">
      <c r="A16" s="38" t="s">
        <v>573</v>
      </c>
      <c r="B16" s="39" t="s">
        <v>318</v>
      </c>
      <c r="C16" s="40" t="s">
        <v>574</v>
      </c>
      <c r="D16" s="40" t="s">
        <v>575</v>
      </c>
      <c r="E16" s="42"/>
      <c r="F16" s="43" t="s">
        <v>576</v>
      </c>
      <c r="G16" s="45"/>
      <c r="H16" s="45"/>
      <c r="I16" s="45"/>
      <c r="J16" s="45"/>
      <c r="K16" s="45"/>
      <c r="L16" s="45"/>
      <c r="M16" s="43" t="s">
        <v>182</v>
      </c>
      <c r="N16" s="40"/>
      <c r="O16" s="19"/>
    </row>
    <row r="17" s="33" customFormat="1" customHeight="1" spans="1:15">
      <c r="A17" s="38" t="s">
        <v>577</v>
      </c>
      <c r="B17" s="39" t="s">
        <v>491</v>
      </c>
      <c r="C17" s="40" t="s">
        <v>578</v>
      </c>
      <c r="D17" s="40" t="s">
        <v>579</v>
      </c>
      <c r="E17" s="42"/>
      <c r="F17" s="43" t="s">
        <v>580</v>
      </c>
      <c r="G17" s="45"/>
      <c r="H17" s="45"/>
      <c r="I17" s="45"/>
      <c r="J17" s="45"/>
      <c r="K17" s="45"/>
      <c r="L17" s="45"/>
      <c r="M17" s="43" t="s">
        <v>187</v>
      </c>
      <c r="N17" s="40"/>
      <c r="O17" s="19"/>
    </row>
    <row r="18" s="33" customFormat="1" customHeight="1" spans="1:15">
      <c r="A18" s="38" t="s">
        <v>581</v>
      </c>
      <c r="B18" s="39" t="s">
        <v>318</v>
      </c>
      <c r="C18" s="40" t="s">
        <v>582</v>
      </c>
      <c r="D18" s="40" t="s">
        <v>583</v>
      </c>
      <c r="E18" s="42"/>
      <c r="F18" s="43" t="s">
        <v>584</v>
      </c>
      <c r="G18" s="45"/>
      <c r="H18" s="45"/>
      <c r="I18" s="45"/>
      <c r="J18" s="45"/>
      <c r="K18" s="45"/>
      <c r="L18" s="45"/>
      <c r="M18" s="43" t="s">
        <v>182</v>
      </c>
      <c r="N18" s="40"/>
      <c r="O18" s="19"/>
    </row>
    <row r="19" s="33" customFormat="1" customHeight="1" spans="1:15">
      <c r="A19" s="38" t="s">
        <v>585</v>
      </c>
      <c r="B19" s="39" t="s">
        <v>491</v>
      </c>
      <c r="C19" s="40" t="s">
        <v>586</v>
      </c>
      <c r="D19" s="40" t="s">
        <v>587</v>
      </c>
      <c r="E19" s="42"/>
      <c r="F19" s="43" t="s">
        <v>588</v>
      </c>
      <c r="G19" s="45"/>
      <c r="H19" s="45"/>
      <c r="I19" s="45"/>
      <c r="J19" s="45"/>
      <c r="K19" s="45"/>
      <c r="L19" s="45"/>
      <c r="M19" s="43" t="s">
        <v>187</v>
      </c>
      <c r="N19" s="40"/>
      <c r="O19" s="19"/>
    </row>
    <row r="20" s="33" customFormat="1" customHeight="1" spans="1:15">
      <c r="A20" s="38" t="s">
        <v>589</v>
      </c>
      <c r="B20" s="39" t="s">
        <v>318</v>
      </c>
      <c r="C20" s="40" t="s">
        <v>590</v>
      </c>
      <c r="D20" s="40" t="s">
        <v>591</v>
      </c>
      <c r="E20" s="42"/>
      <c r="F20" s="43" t="s">
        <v>592</v>
      </c>
      <c r="G20" s="45"/>
      <c r="H20" s="45"/>
      <c r="I20" s="45"/>
      <c r="J20" s="45"/>
      <c r="K20" s="45"/>
      <c r="L20" s="45"/>
      <c r="M20" s="43" t="s">
        <v>182</v>
      </c>
      <c r="N20" s="40"/>
      <c r="O20" s="19"/>
    </row>
    <row r="21" s="33" customFormat="1" customHeight="1" spans="1:15">
      <c r="A21" s="38" t="s">
        <v>593</v>
      </c>
      <c r="B21" s="39" t="s">
        <v>318</v>
      </c>
      <c r="C21" s="40" t="s">
        <v>594</v>
      </c>
      <c r="D21" s="40" t="s">
        <v>595</v>
      </c>
      <c r="E21" s="42"/>
      <c r="F21" s="43" t="s">
        <v>596</v>
      </c>
      <c r="G21" s="45"/>
      <c r="H21" s="45"/>
      <c r="I21" s="45"/>
      <c r="J21" s="45"/>
      <c r="K21" s="45"/>
      <c r="L21" s="45"/>
      <c r="M21" s="43" t="s">
        <v>182</v>
      </c>
      <c r="N21" s="40"/>
      <c r="O21" s="19"/>
    </row>
    <row r="22" s="33" customFormat="1" customHeight="1" spans="1:15">
      <c r="A22" s="38" t="s">
        <v>597</v>
      </c>
      <c r="B22" s="39" t="s">
        <v>491</v>
      </c>
      <c r="C22" s="46" t="s">
        <v>598</v>
      </c>
      <c r="D22" s="46" t="s">
        <v>599</v>
      </c>
      <c r="E22" s="42"/>
      <c r="F22" s="43" t="s">
        <v>600</v>
      </c>
      <c r="G22" s="47"/>
      <c r="H22" s="47"/>
      <c r="I22" s="47"/>
      <c r="J22" s="47"/>
      <c r="K22" s="47"/>
      <c r="L22" s="47"/>
      <c r="M22" s="43" t="s">
        <v>182</v>
      </c>
      <c r="N22" s="40"/>
      <c r="O22" s="19"/>
    </row>
    <row r="23" s="33" customFormat="1" customHeight="1" spans="1:15">
      <c r="A23" s="38" t="s">
        <v>601</v>
      </c>
      <c r="B23" s="39" t="s">
        <v>491</v>
      </c>
      <c r="C23" s="46" t="s">
        <v>602</v>
      </c>
      <c r="D23" s="46" t="s">
        <v>603</v>
      </c>
      <c r="E23" s="42"/>
      <c r="F23" s="43" t="s">
        <v>604</v>
      </c>
      <c r="G23" s="48" t="s">
        <v>177</v>
      </c>
      <c r="H23" s="48" t="s">
        <v>313</v>
      </c>
      <c r="I23" s="53" t="s">
        <v>526</v>
      </c>
      <c r="J23" s="45" t="s">
        <v>517</v>
      </c>
      <c r="K23" s="53" t="s">
        <v>295</v>
      </c>
      <c r="L23" s="53" t="s">
        <v>295</v>
      </c>
      <c r="M23" s="43" t="s">
        <v>182</v>
      </c>
      <c r="N23" s="40"/>
      <c r="O23" s="19"/>
    </row>
    <row r="24" s="33" customFormat="1" customHeight="1" spans="1:15">
      <c r="A24" s="38" t="s">
        <v>605</v>
      </c>
      <c r="B24" s="39" t="s">
        <v>491</v>
      </c>
      <c r="C24" s="46" t="s">
        <v>606</v>
      </c>
      <c r="D24" s="46" t="s">
        <v>607</v>
      </c>
      <c r="E24" s="42"/>
      <c r="F24" s="43" t="s">
        <v>608</v>
      </c>
      <c r="G24" s="48"/>
      <c r="H24" s="48"/>
      <c r="I24" s="53"/>
      <c r="J24" s="45" t="s">
        <v>517</v>
      </c>
      <c r="K24" s="53"/>
      <c r="L24" s="53"/>
      <c r="M24" s="43" t="s">
        <v>182</v>
      </c>
      <c r="N24" s="40"/>
      <c r="O24" s="19"/>
    </row>
    <row r="25" s="33" customFormat="1" customHeight="1" spans="1:15">
      <c r="A25" s="38" t="s">
        <v>609</v>
      </c>
      <c r="B25" s="39" t="s">
        <v>318</v>
      </c>
      <c r="C25" s="46" t="s">
        <v>610</v>
      </c>
      <c r="D25" s="46" t="s">
        <v>611</v>
      </c>
      <c r="E25" s="42"/>
      <c r="F25" s="43" t="s">
        <v>612</v>
      </c>
      <c r="G25" s="48"/>
      <c r="H25" s="48"/>
      <c r="I25" s="53"/>
      <c r="J25" s="45" t="s">
        <v>517</v>
      </c>
      <c r="K25" s="53"/>
      <c r="L25" s="53"/>
      <c r="M25" s="54" t="s">
        <v>182</v>
      </c>
      <c r="N25" s="40"/>
      <c r="O25" s="19"/>
    </row>
    <row r="26" s="33" customFormat="1" customHeight="1" spans="1:15">
      <c r="A26" s="38" t="s">
        <v>613</v>
      </c>
      <c r="B26" s="39" t="s">
        <v>491</v>
      </c>
      <c r="C26" s="46" t="s">
        <v>614</v>
      </c>
      <c r="D26" s="46" t="s">
        <v>615</v>
      </c>
      <c r="E26" s="49"/>
      <c r="F26" s="43" t="s">
        <v>616</v>
      </c>
      <c r="G26" s="48"/>
      <c r="H26" s="48"/>
      <c r="I26" s="53"/>
      <c r="J26" s="45" t="s">
        <v>517</v>
      </c>
      <c r="K26" s="53"/>
      <c r="L26" s="53"/>
      <c r="M26" s="43" t="s">
        <v>182</v>
      </c>
      <c r="N26" s="40"/>
      <c r="O26" s="19"/>
    </row>
  </sheetData>
  <mergeCells count="32">
    <mergeCell ref="A2:A3"/>
    <mergeCell ref="E7:E8"/>
    <mergeCell ref="E9:E10"/>
    <mergeCell ref="E11:E26"/>
    <mergeCell ref="F7:F8"/>
    <mergeCell ref="F9:F10"/>
    <mergeCell ref="G7:G8"/>
    <mergeCell ref="G9:G10"/>
    <mergeCell ref="G11:G22"/>
    <mergeCell ref="G23:G26"/>
    <mergeCell ref="H7:H8"/>
    <mergeCell ref="H9:H10"/>
    <mergeCell ref="H11:H22"/>
    <mergeCell ref="H23:H26"/>
    <mergeCell ref="I7:I8"/>
    <mergeCell ref="I9:I10"/>
    <mergeCell ref="I11:I22"/>
    <mergeCell ref="I23:I26"/>
    <mergeCell ref="J7:J8"/>
    <mergeCell ref="J9:J10"/>
    <mergeCell ref="J11:J22"/>
    <mergeCell ref="K7:K8"/>
    <mergeCell ref="K9:K10"/>
    <mergeCell ref="K11:K22"/>
    <mergeCell ref="K23:K26"/>
    <mergeCell ref="L7:L8"/>
    <mergeCell ref="L9:L10"/>
    <mergeCell ref="L11:L22"/>
    <mergeCell ref="L23:L26"/>
    <mergeCell ref="N7:N8"/>
    <mergeCell ref="N9:N10"/>
    <mergeCell ref="N11:N19"/>
  </mergeCells>
  <dataValidations count="1">
    <dataValidation type="list" allowBlank="1" showErrorMessage="1" sqref="O2:O26">
      <formula1>"T,T+1Q,T+2Q,T+3Q,T+4Q,NS"</formula1>
    </dataValidation>
  </dataValidation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00FF"/>
  </sheetPr>
  <dimension ref="A1:O22"/>
  <sheetViews>
    <sheetView workbookViewId="0">
      <selection activeCell="F23" sqref="F23"/>
    </sheetView>
  </sheetViews>
  <sheetFormatPr defaultColWidth="9" defaultRowHeight="15"/>
  <cols>
    <col min="3" max="3" width="29.55" customWidth="1"/>
    <col min="4" max="4" width="18.33" customWidth="1"/>
    <col min="5" max="5" width="31.66" customWidth="1"/>
    <col min="6" max="6" width="59.89" customWidth="1"/>
    <col min="10" max="10" width="15.55" customWidth="1"/>
    <col min="15" max="15" width="17.11" style="9"/>
  </cols>
  <sheetData>
    <row r="1" ht="13" spans="1:15">
      <c r="A1" s="29" t="s">
        <v>157</v>
      </c>
      <c r="B1" s="29" t="s">
        <v>158</v>
      </c>
      <c r="C1" s="29" t="s">
        <v>159</v>
      </c>
      <c r="D1" s="29" t="s">
        <v>160</v>
      </c>
      <c r="E1" s="29" t="s">
        <v>161</v>
      </c>
      <c r="F1" s="29" t="s">
        <v>162</v>
      </c>
      <c r="G1" s="29" t="s">
        <v>163</v>
      </c>
      <c r="H1" s="29" t="s">
        <v>164</v>
      </c>
      <c r="I1" s="29" t="s">
        <v>165</v>
      </c>
      <c r="J1" s="29" t="s">
        <v>166</v>
      </c>
      <c r="K1" s="29" t="s">
        <v>167</v>
      </c>
      <c r="L1" s="29" t="s">
        <v>168</v>
      </c>
      <c r="M1" s="29" t="s">
        <v>169</v>
      </c>
      <c r="N1" s="29" t="s">
        <v>73</v>
      </c>
      <c r="O1" s="16" t="s">
        <v>170</v>
      </c>
    </row>
    <row r="2" ht="52" spans="1:15">
      <c r="A2" s="30" t="s">
        <v>617</v>
      </c>
      <c r="B2" s="18" t="s">
        <v>491</v>
      </c>
      <c r="C2" s="31" t="s">
        <v>618</v>
      </c>
      <c r="D2" s="31" t="s">
        <v>619</v>
      </c>
      <c r="E2" s="31" t="s">
        <v>620</v>
      </c>
      <c r="F2" s="30" t="s">
        <v>621</v>
      </c>
      <c r="G2" s="17" t="s">
        <v>177</v>
      </c>
      <c r="H2" s="17" t="s">
        <v>178</v>
      </c>
      <c r="I2" s="17" t="s">
        <v>179</v>
      </c>
      <c r="J2" s="17" t="s">
        <v>622</v>
      </c>
      <c r="K2" s="17" t="s">
        <v>181</v>
      </c>
      <c r="L2" s="17" t="s">
        <v>181</v>
      </c>
      <c r="M2" s="17" t="s">
        <v>255</v>
      </c>
      <c r="N2" s="17" t="s">
        <v>182</v>
      </c>
      <c r="O2" s="19"/>
    </row>
    <row r="3" ht="39" spans="1:15">
      <c r="A3" s="30" t="s">
        <v>623</v>
      </c>
      <c r="B3" s="18" t="s">
        <v>491</v>
      </c>
      <c r="C3" s="31" t="s">
        <v>624</v>
      </c>
      <c r="D3" s="31" t="s">
        <v>625</v>
      </c>
      <c r="E3" s="31" t="s">
        <v>626</v>
      </c>
      <c r="F3" s="30" t="s">
        <v>627</v>
      </c>
      <c r="G3" s="17" t="s">
        <v>177</v>
      </c>
      <c r="H3" s="17" t="s">
        <v>178</v>
      </c>
      <c r="I3" s="17" t="s">
        <v>179</v>
      </c>
      <c r="J3" s="17" t="s">
        <v>622</v>
      </c>
      <c r="K3" s="17" t="s">
        <v>181</v>
      </c>
      <c r="L3" s="17" t="s">
        <v>181</v>
      </c>
      <c r="M3" s="17" t="s">
        <v>255</v>
      </c>
      <c r="N3" s="17" t="s">
        <v>182</v>
      </c>
      <c r="O3" s="19"/>
    </row>
    <row r="4" ht="26" spans="1:15">
      <c r="A4" s="30" t="s">
        <v>628</v>
      </c>
      <c r="B4" s="18" t="s">
        <v>491</v>
      </c>
      <c r="C4" s="31" t="s">
        <v>629</v>
      </c>
      <c r="D4" s="31" t="s">
        <v>630</v>
      </c>
      <c r="E4" s="21" t="s">
        <v>631</v>
      </c>
      <c r="F4" s="21" t="s">
        <v>255</v>
      </c>
      <c r="G4" s="18" t="s">
        <v>256</v>
      </c>
      <c r="H4" s="18" t="s">
        <v>178</v>
      </c>
      <c r="I4" s="18" t="s">
        <v>179</v>
      </c>
      <c r="J4" s="17" t="s">
        <v>622</v>
      </c>
      <c r="K4" s="18" t="s">
        <v>181</v>
      </c>
      <c r="L4" s="18" t="s">
        <v>181</v>
      </c>
      <c r="M4" s="17" t="s">
        <v>255</v>
      </c>
      <c r="N4" s="18" t="s">
        <v>187</v>
      </c>
      <c r="O4" s="19"/>
    </row>
    <row r="5" ht="26" spans="1:15">
      <c r="A5" s="30"/>
      <c r="B5" s="18" t="s">
        <v>318</v>
      </c>
      <c r="C5" s="31" t="s">
        <v>632</v>
      </c>
      <c r="D5" s="31" t="s">
        <v>633</v>
      </c>
      <c r="E5" s="21" t="s">
        <v>634</v>
      </c>
      <c r="F5" s="21" t="s">
        <v>255</v>
      </c>
      <c r="G5" s="18"/>
      <c r="H5" s="18"/>
      <c r="I5" s="18"/>
      <c r="J5" s="17"/>
      <c r="K5" s="18"/>
      <c r="L5" s="18"/>
      <c r="M5" s="17" t="s">
        <v>255</v>
      </c>
      <c r="N5" s="18"/>
      <c r="O5" s="19"/>
    </row>
    <row r="6" ht="26" spans="1:15">
      <c r="A6" s="30" t="s">
        <v>635</v>
      </c>
      <c r="B6" s="18" t="s">
        <v>491</v>
      </c>
      <c r="C6" s="31" t="s">
        <v>636</v>
      </c>
      <c r="D6" s="31" t="s">
        <v>637</v>
      </c>
      <c r="E6" s="21" t="s">
        <v>638</v>
      </c>
      <c r="F6" s="21" t="s">
        <v>255</v>
      </c>
      <c r="G6" s="18" t="s">
        <v>256</v>
      </c>
      <c r="H6" s="18" t="s">
        <v>178</v>
      </c>
      <c r="I6" s="18" t="s">
        <v>179</v>
      </c>
      <c r="J6" s="17" t="s">
        <v>622</v>
      </c>
      <c r="K6" s="18" t="s">
        <v>181</v>
      </c>
      <c r="L6" s="18" t="s">
        <v>181</v>
      </c>
      <c r="M6" s="17" t="s">
        <v>255</v>
      </c>
      <c r="N6" s="18" t="s">
        <v>187</v>
      </c>
      <c r="O6" s="19"/>
    </row>
    <row r="7" ht="26" spans="1:15">
      <c r="A7" s="30"/>
      <c r="B7" s="18" t="s">
        <v>318</v>
      </c>
      <c r="C7" s="31" t="s">
        <v>639</v>
      </c>
      <c r="D7" s="31" t="s">
        <v>640</v>
      </c>
      <c r="E7" s="21" t="s">
        <v>641</v>
      </c>
      <c r="F7" s="21" t="s">
        <v>255</v>
      </c>
      <c r="G7" s="18"/>
      <c r="H7" s="18"/>
      <c r="I7" s="18"/>
      <c r="J7" s="17"/>
      <c r="K7" s="18"/>
      <c r="L7" s="18"/>
      <c r="M7" s="17" t="s">
        <v>255</v>
      </c>
      <c r="N7" s="18"/>
      <c r="O7" s="19"/>
    </row>
    <row r="8" ht="26" spans="1:15">
      <c r="A8" s="30" t="s">
        <v>642</v>
      </c>
      <c r="B8" s="18" t="s">
        <v>491</v>
      </c>
      <c r="C8" s="31" t="s">
        <v>643</v>
      </c>
      <c r="D8" s="31" t="s">
        <v>644</v>
      </c>
      <c r="E8" s="21" t="s">
        <v>645</v>
      </c>
      <c r="F8" s="17" t="s">
        <v>255</v>
      </c>
      <c r="G8" s="18" t="s">
        <v>256</v>
      </c>
      <c r="H8" s="18" t="s">
        <v>178</v>
      </c>
      <c r="I8" s="18" t="s">
        <v>179</v>
      </c>
      <c r="J8" s="17" t="s">
        <v>622</v>
      </c>
      <c r="K8" s="18" t="s">
        <v>181</v>
      </c>
      <c r="L8" s="18" t="s">
        <v>181</v>
      </c>
      <c r="M8" s="17" t="s">
        <v>255</v>
      </c>
      <c r="N8" s="18" t="s">
        <v>187</v>
      </c>
      <c r="O8" s="19"/>
    </row>
    <row r="9" ht="26" spans="1:15">
      <c r="A9" s="30"/>
      <c r="B9" s="18" t="s">
        <v>318</v>
      </c>
      <c r="C9" s="31" t="s">
        <v>646</v>
      </c>
      <c r="D9" s="31" t="s">
        <v>647</v>
      </c>
      <c r="E9" s="21" t="s">
        <v>648</v>
      </c>
      <c r="F9" s="17"/>
      <c r="G9" s="18"/>
      <c r="H9" s="18"/>
      <c r="I9" s="18"/>
      <c r="J9" s="17"/>
      <c r="K9" s="18"/>
      <c r="L9" s="18"/>
      <c r="M9" s="17" t="s">
        <v>255</v>
      </c>
      <c r="N9" s="18"/>
      <c r="O9" s="19"/>
    </row>
    <row r="10" ht="26" spans="1:15">
      <c r="A10" s="30" t="s">
        <v>649</v>
      </c>
      <c r="B10" s="18" t="s">
        <v>491</v>
      </c>
      <c r="C10" s="31" t="s">
        <v>650</v>
      </c>
      <c r="D10" s="31" t="s">
        <v>651</v>
      </c>
      <c r="E10" s="21" t="s">
        <v>652</v>
      </c>
      <c r="F10" s="17" t="s">
        <v>255</v>
      </c>
      <c r="G10" s="18" t="s">
        <v>256</v>
      </c>
      <c r="H10" s="18" t="s">
        <v>178</v>
      </c>
      <c r="I10" s="18" t="s">
        <v>179</v>
      </c>
      <c r="J10" s="17" t="s">
        <v>622</v>
      </c>
      <c r="K10" s="18" t="s">
        <v>181</v>
      </c>
      <c r="L10" s="18" t="s">
        <v>181</v>
      </c>
      <c r="M10" s="17" t="s">
        <v>255</v>
      </c>
      <c r="N10" s="18" t="s">
        <v>187</v>
      </c>
      <c r="O10" s="19"/>
    </row>
    <row r="11" ht="26" spans="1:15">
      <c r="A11" s="30"/>
      <c r="B11" s="18" t="s">
        <v>318</v>
      </c>
      <c r="C11" s="31" t="s">
        <v>653</v>
      </c>
      <c r="D11" s="31" t="s">
        <v>654</v>
      </c>
      <c r="E11" s="21" t="s">
        <v>655</v>
      </c>
      <c r="F11" s="17"/>
      <c r="G11" s="18"/>
      <c r="H11" s="18"/>
      <c r="I11" s="18"/>
      <c r="J11" s="17"/>
      <c r="K11" s="18"/>
      <c r="L11" s="18"/>
      <c r="M11" s="17" t="s">
        <v>255</v>
      </c>
      <c r="N11" s="18"/>
      <c r="O11" s="19"/>
    </row>
    <row r="12" s="7" customFormat="1" ht="52" spans="1:15">
      <c r="A12" s="30" t="s">
        <v>656</v>
      </c>
      <c r="B12" s="18" t="s">
        <v>318</v>
      </c>
      <c r="C12" s="13" t="s">
        <v>657</v>
      </c>
      <c r="D12" s="13" t="s">
        <v>658</v>
      </c>
      <c r="E12" s="31" t="s">
        <v>659</v>
      </c>
      <c r="F12" s="32" t="s">
        <v>621</v>
      </c>
      <c r="G12" s="12" t="s">
        <v>177</v>
      </c>
      <c r="H12" s="12" t="s">
        <v>178</v>
      </c>
      <c r="I12" s="12" t="s">
        <v>179</v>
      </c>
      <c r="J12" s="14" t="s">
        <v>622</v>
      </c>
      <c r="K12" s="12" t="s">
        <v>181</v>
      </c>
      <c r="L12" s="12" t="s">
        <v>181</v>
      </c>
      <c r="M12" s="17" t="s">
        <v>255</v>
      </c>
      <c r="O12" s="19"/>
    </row>
    <row r="13" s="7" customFormat="1" ht="39" spans="1:15">
      <c r="A13" s="30"/>
      <c r="B13" s="12" t="s">
        <v>318</v>
      </c>
      <c r="C13" s="13" t="s">
        <v>660</v>
      </c>
      <c r="D13" s="13" t="s">
        <v>661</v>
      </c>
      <c r="E13" s="31" t="s">
        <v>662</v>
      </c>
      <c r="F13" s="32" t="s">
        <v>627</v>
      </c>
      <c r="G13" s="12" t="s">
        <v>177</v>
      </c>
      <c r="H13" s="12" t="s">
        <v>178</v>
      </c>
      <c r="I13" s="12" t="s">
        <v>179</v>
      </c>
      <c r="J13" s="14" t="s">
        <v>622</v>
      </c>
      <c r="K13" s="12" t="s">
        <v>181</v>
      </c>
      <c r="L13" s="12" t="s">
        <v>181</v>
      </c>
      <c r="M13" s="17" t="s">
        <v>255</v>
      </c>
      <c r="N13" s="12"/>
      <c r="O13" s="19"/>
    </row>
    <row r="14" ht="13" spans="15:15">
      <c r="O14"/>
    </row>
    <row r="15" ht="13" spans="15:15">
      <c r="O15"/>
    </row>
    <row r="16" ht="13" spans="15:15">
      <c r="O16"/>
    </row>
    <row r="17" ht="13" spans="15:15">
      <c r="O17"/>
    </row>
    <row r="18" ht="13" spans="15:15">
      <c r="O18"/>
    </row>
    <row r="19" ht="13" spans="15:15">
      <c r="O19"/>
    </row>
    <row r="20" ht="13" spans="15:15">
      <c r="O20"/>
    </row>
    <row r="21" ht="13" spans="15:15">
      <c r="O21"/>
    </row>
    <row r="22" ht="13" spans="15:15">
      <c r="O22"/>
    </row>
  </sheetData>
  <mergeCells count="35">
    <mergeCell ref="A4:A5"/>
    <mergeCell ref="A6:A7"/>
    <mergeCell ref="A8:A9"/>
    <mergeCell ref="A10:A11"/>
    <mergeCell ref="A12:A13"/>
    <mergeCell ref="F8:F9"/>
    <mergeCell ref="F10:F11"/>
    <mergeCell ref="G4:G5"/>
    <mergeCell ref="G6:G7"/>
    <mergeCell ref="G8:G9"/>
    <mergeCell ref="G10:G11"/>
    <mergeCell ref="H4:H5"/>
    <mergeCell ref="H6:H7"/>
    <mergeCell ref="H8:H9"/>
    <mergeCell ref="H10:H11"/>
    <mergeCell ref="I4:I5"/>
    <mergeCell ref="I6:I7"/>
    <mergeCell ref="I8:I9"/>
    <mergeCell ref="I10:I11"/>
    <mergeCell ref="J4:J5"/>
    <mergeCell ref="J6:J7"/>
    <mergeCell ref="J8:J9"/>
    <mergeCell ref="J10:J11"/>
    <mergeCell ref="K4:K5"/>
    <mergeCell ref="K6:K7"/>
    <mergeCell ref="K8:K9"/>
    <mergeCell ref="K10:K11"/>
    <mergeCell ref="L4:L5"/>
    <mergeCell ref="L6:L7"/>
    <mergeCell ref="L8:L9"/>
    <mergeCell ref="L10:L11"/>
    <mergeCell ref="N4:N5"/>
    <mergeCell ref="N6:N7"/>
    <mergeCell ref="N8:N9"/>
    <mergeCell ref="N10:N11"/>
  </mergeCells>
  <dataValidations count="1">
    <dataValidation type="list" allowBlank="1" showErrorMessage="1" sqref="O2 O3 O4 O5:O21">
      <formula1>"T,T+1Q,T+2Q,T+3Q,T+4Q,NS"</formula1>
    </dataValidation>
  </dataValidation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O21"/>
  <sheetViews>
    <sheetView topLeftCell="E1" workbookViewId="0">
      <selection activeCell="L24" sqref="L24"/>
    </sheetView>
  </sheetViews>
  <sheetFormatPr defaultColWidth="9" defaultRowHeight="15"/>
  <cols>
    <col min="3" max="3" width="24.55" customWidth="1"/>
    <col min="4" max="4" width="27.44" customWidth="1"/>
    <col min="5" max="5" width="38.66" customWidth="1"/>
    <col min="6" max="6" width="55.55" style="8" customWidth="1"/>
    <col min="10" max="10" width="23.33" customWidth="1"/>
    <col min="15" max="15" width="17.11" style="9"/>
  </cols>
  <sheetData>
    <row r="1" ht="13" spans="1:15">
      <c r="A1" s="10" t="s">
        <v>157</v>
      </c>
      <c r="B1" s="10" t="s">
        <v>158</v>
      </c>
      <c r="C1" s="10" t="s">
        <v>159</v>
      </c>
      <c r="D1" s="10" t="s">
        <v>160</v>
      </c>
      <c r="E1" s="10" t="s">
        <v>161</v>
      </c>
      <c r="F1" s="11" t="s">
        <v>162</v>
      </c>
      <c r="G1" s="10" t="s">
        <v>163</v>
      </c>
      <c r="H1" s="10" t="s">
        <v>164</v>
      </c>
      <c r="I1" s="10" t="s">
        <v>165</v>
      </c>
      <c r="J1" s="10" t="s">
        <v>166</v>
      </c>
      <c r="K1" s="10" t="s">
        <v>167</v>
      </c>
      <c r="L1" s="10" t="s">
        <v>168</v>
      </c>
      <c r="M1" s="10" t="s">
        <v>169</v>
      </c>
      <c r="N1" s="10" t="s">
        <v>73</v>
      </c>
      <c r="O1" s="16" t="s">
        <v>170</v>
      </c>
    </row>
    <row r="2" ht="26" spans="1:15">
      <c r="A2" s="12" t="s">
        <v>663</v>
      </c>
      <c r="B2" s="12" t="s">
        <v>491</v>
      </c>
      <c r="C2" s="21" t="s">
        <v>664</v>
      </c>
      <c r="D2" s="21" t="s">
        <v>665</v>
      </c>
      <c r="E2" s="21" t="s">
        <v>666</v>
      </c>
      <c r="F2" s="21" t="s">
        <v>255</v>
      </c>
      <c r="G2" s="17" t="s">
        <v>516</v>
      </c>
      <c r="H2" s="17" t="s">
        <v>313</v>
      </c>
      <c r="I2" s="17" t="s">
        <v>314</v>
      </c>
      <c r="J2" s="17" t="s">
        <v>667</v>
      </c>
      <c r="K2" s="17" t="s">
        <v>295</v>
      </c>
      <c r="L2" s="17" t="s">
        <v>295</v>
      </c>
      <c r="M2" s="18" t="s">
        <v>187</v>
      </c>
      <c r="N2" s="27"/>
      <c r="O2" s="19"/>
    </row>
    <row r="3" ht="26" spans="1:15">
      <c r="A3" s="12" t="s">
        <v>668</v>
      </c>
      <c r="B3" s="12" t="s">
        <v>318</v>
      </c>
      <c r="C3" s="21" t="s">
        <v>669</v>
      </c>
      <c r="D3" s="21" t="s">
        <v>670</v>
      </c>
      <c r="E3" s="21" t="s">
        <v>671</v>
      </c>
      <c r="F3" s="21" t="s">
        <v>672</v>
      </c>
      <c r="G3" s="17" t="s">
        <v>312</v>
      </c>
      <c r="H3" s="17" t="s">
        <v>313</v>
      </c>
      <c r="I3" s="17" t="s">
        <v>314</v>
      </c>
      <c r="J3" s="17" t="s">
        <v>667</v>
      </c>
      <c r="K3" s="17" t="s">
        <v>295</v>
      </c>
      <c r="L3" s="17" t="s">
        <v>295</v>
      </c>
      <c r="M3" s="18" t="s">
        <v>187</v>
      </c>
      <c r="N3" s="27"/>
      <c r="O3" s="19"/>
    </row>
    <row r="4" ht="26" spans="1:15">
      <c r="A4" s="12" t="s">
        <v>673</v>
      </c>
      <c r="B4" s="12" t="s">
        <v>318</v>
      </c>
      <c r="C4" s="21" t="s">
        <v>674</v>
      </c>
      <c r="D4" s="21" t="s">
        <v>675</v>
      </c>
      <c r="E4" s="21" t="s">
        <v>676</v>
      </c>
      <c r="F4" s="21" t="s">
        <v>677</v>
      </c>
      <c r="G4" s="17" t="s">
        <v>312</v>
      </c>
      <c r="H4" s="17" t="s">
        <v>313</v>
      </c>
      <c r="I4" s="17" t="s">
        <v>314</v>
      </c>
      <c r="J4" s="17" t="s">
        <v>667</v>
      </c>
      <c r="K4" s="17" t="s">
        <v>295</v>
      </c>
      <c r="L4" s="17" t="s">
        <v>295</v>
      </c>
      <c r="M4" s="18" t="s">
        <v>187</v>
      </c>
      <c r="N4" s="27"/>
      <c r="O4" s="19"/>
    </row>
    <row r="5" ht="26" spans="1:15">
      <c r="A5" s="12" t="s">
        <v>678</v>
      </c>
      <c r="B5" s="12" t="s">
        <v>318</v>
      </c>
      <c r="C5" s="21" t="s">
        <v>679</v>
      </c>
      <c r="D5" s="21" t="s">
        <v>680</v>
      </c>
      <c r="E5" s="21" t="s">
        <v>681</v>
      </c>
      <c r="F5" s="22" t="s">
        <v>682</v>
      </c>
      <c r="G5" s="17" t="s">
        <v>312</v>
      </c>
      <c r="H5" s="17" t="s">
        <v>313</v>
      </c>
      <c r="I5" s="17" t="s">
        <v>314</v>
      </c>
      <c r="J5" s="17" t="s">
        <v>667</v>
      </c>
      <c r="K5" s="17" t="s">
        <v>295</v>
      </c>
      <c r="L5" s="17" t="s">
        <v>295</v>
      </c>
      <c r="M5" s="18" t="s">
        <v>187</v>
      </c>
      <c r="N5" s="27"/>
      <c r="O5" s="19"/>
    </row>
    <row r="6" ht="26" spans="1:15">
      <c r="A6" s="12" t="s">
        <v>683</v>
      </c>
      <c r="B6" s="12" t="s">
        <v>318</v>
      </c>
      <c r="C6" s="21" t="s">
        <v>684</v>
      </c>
      <c r="D6" s="21" t="s">
        <v>685</v>
      </c>
      <c r="E6" s="21" t="s">
        <v>686</v>
      </c>
      <c r="F6" s="22" t="s">
        <v>687</v>
      </c>
      <c r="G6" s="17" t="s">
        <v>312</v>
      </c>
      <c r="H6" s="17" t="s">
        <v>313</v>
      </c>
      <c r="I6" s="17" t="s">
        <v>314</v>
      </c>
      <c r="J6" s="17" t="s">
        <v>667</v>
      </c>
      <c r="K6" s="17" t="s">
        <v>295</v>
      </c>
      <c r="L6" s="17" t="s">
        <v>295</v>
      </c>
      <c r="M6" s="18" t="s">
        <v>187</v>
      </c>
      <c r="N6" s="27"/>
      <c r="O6" s="19"/>
    </row>
    <row r="7" s="20" customFormat="1" ht="13" spans="1:15">
      <c r="A7" s="12" t="s">
        <v>688</v>
      </c>
      <c r="B7" s="23" t="s">
        <v>491</v>
      </c>
      <c r="C7" s="24" t="s">
        <v>689</v>
      </c>
      <c r="D7" s="25" t="s">
        <v>690</v>
      </c>
      <c r="E7" s="25" t="s">
        <v>691</v>
      </c>
      <c r="F7" s="22" t="s">
        <v>692</v>
      </c>
      <c r="G7" s="26" t="s">
        <v>312</v>
      </c>
      <c r="H7" s="26" t="s">
        <v>313</v>
      </c>
      <c r="I7" s="26" t="s">
        <v>314</v>
      </c>
      <c r="J7" s="26" t="s">
        <v>667</v>
      </c>
      <c r="K7" s="26" t="s">
        <v>295</v>
      </c>
      <c r="L7" s="26" t="s">
        <v>295</v>
      </c>
      <c r="M7" s="28" t="s">
        <v>187</v>
      </c>
      <c r="N7" s="26"/>
      <c r="O7" s="19"/>
    </row>
    <row r="8" s="20" customFormat="1" ht="26" spans="1:15">
      <c r="A8" s="12" t="s">
        <v>693</v>
      </c>
      <c r="B8" s="23" t="s">
        <v>491</v>
      </c>
      <c r="C8" s="24" t="s">
        <v>694</v>
      </c>
      <c r="D8" s="25" t="s">
        <v>695</v>
      </c>
      <c r="E8" s="25" t="s">
        <v>696</v>
      </c>
      <c r="F8" s="22" t="s">
        <v>697</v>
      </c>
      <c r="G8" s="26" t="s">
        <v>312</v>
      </c>
      <c r="H8" s="26" t="s">
        <v>313</v>
      </c>
      <c r="I8" s="26" t="s">
        <v>314</v>
      </c>
      <c r="J8" s="26" t="s">
        <v>667</v>
      </c>
      <c r="K8" s="26" t="s">
        <v>295</v>
      </c>
      <c r="L8" s="26" t="s">
        <v>295</v>
      </c>
      <c r="M8" s="28" t="s">
        <v>187</v>
      </c>
      <c r="N8" s="26"/>
      <c r="O8" s="19"/>
    </row>
    <row r="9" ht="13" spans="15:15">
      <c r="O9"/>
    </row>
    <row r="10" ht="13" spans="15:15">
      <c r="O10"/>
    </row>
    <row r="11" ht="13" spans="15:15">
      <c r="O11"/>
    </row>
    <row r="12" ht="13" spans="15:15">
      <c r="O12"/>
    </row>
    <row r="13" ht="13" spans="15:15">
      <c r="O13"/>
    </row>
    <row r="14" ht="13" spans="15:15">
      <c r="O14"/>
    </row>
    <row r="15" ht="13" spans="15:15">
      <c r="O15"/>
    </row>
    <row r="16" ht="13" spans="15:15">
      <c r="O16"/>
    </row>
    <row r="17" ht="13" spans="15:15">
      <c r="O17"/>
    </row>
    <row r="18" ht="13" spans="15:15">
      <c r="O18"/>
    </row>
    <row r="19" ht="13" spans="15:15">
      <c r="O19"/>
    </row>
    <row r="20" ht="13" spans="15:15">
      <c r="O20"/>
    </row>
    <row r="21" ht="13" spans="15:15">
      <c r="O21"/>
    </row>
  </sheetData>
  <dataValidations count="1">
    <dataValidation type="list" allowBlank="1" showErrorMessage="1" sqref="O2 O3 O4 O5:O21">
      <formula1>"T,T+1Q,T+2Q,T+3Q,T+4Q,NS"</formula1>
    </dataValidation>
  </dataValidation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O22"/>
  <sheetViews>
    <sheetView topLeftCell="E1" workbookViewId="0">
      <selection activeCell="L22" sqref="L22"/>
    </sheetView>
  </sheetViews>
  <sheetFormatPr defaultColWidth="9" defaultRowHeight="15"/>
  <cols>
    <col min="3" max="3" width="24.55" customWidth="1"/>
    <col min="4" max="4" width="27.44" customWidth="1"/>
    <col min="5" max="5" width="38.66" customWidth="1"/>
    <col min="6" max="6" width="55.55" style="8" customWidth="1"/>
    <col min="10" max="10" width="23.33" customWidth="1"/>
    <col min="15" max="15" width="17.11" style="9"/>
  </cols>
  <sheetData>
    <row r="1" ht="13" spans="1:15">
      <c r="A1" s="10" t="s">
        <v>157</v>
      </c>
      <c r="B1" s="10" t="s">
        <v>158</v>
      </c>
      <c r="C1" s="10" t="s">
        <v>159</v>
      </c>
      <c r="D1" s="10" t="s">
        <v>160</v>
      </c>
      <c r="E1" s="10" t="s">
        <v>161</v>
      </c>
      <c r="F1" s="11" t="s">
        <v>162</v>
      </c>
      <c r="G1" s="10" t="s">
        <v>163</v>
      </c>
      <c r="H1" s="10" t="s">
        <v>164</v>
      </c>
      <c r="I1" s="10" t="s">
        <v>165</v>
      </c>
      <c r="J1" s="10" t="s">
        <v>166</v>
      </c>
      <c r="K1" s="10" t="s">
        <v>167</v>
      </c>
      <c r="L1" s="10" t="s">
        <v>168</v>
      </c>
      <c r="M1" s="10" t="s">
        <v>169</v>
      </c>
      <c r="N1" s="10" t="s">
        <v>73</v>
      </c>
      <c r="O1" s="16" t="s">
        <v>170</v>
      </c>
    </row>
    <row r="2" s="7" customFormat="1" ht="26" spans="1:15">
      <c r="A2" s="12" t="s">
        <v>698</v>
      </c>
      <c r="B2" s="12" t="s">
        <v>491</v>
      </c>
      <c r="C2" s="13" t="s">
        <v>699</v>
      </c>
      <c r="D2" s="13" t="s">
        <v>700</v>
      </c>
      <c r="E2" s="13" t="s">
        <v>701</v>
      </c>
      <c r="F2" s="13" t="s">
        <v>702</v>
      </c>
      <c r="G2" s="14" t="s">
        <v>703</v>
      </c>
      <c r="H2" s="14" t="s">
        <v>313</v>
      </c>
      <c r="I2" s="17" t="s">
        <v>314</v>
      </c>
      <c r="J2" s="17" t="s">
        <v>704</v>
      </c>
      <c r="K2" s="17" t="s">
        <v>295</v>
      </c>
      <c r="L2" s="17" t="s">
        <v>295</v>
      </c>
      <c r="M2" s="18" t="s">
        <v>187</v>
      </c>
      <c r="N2" s="12"/>
      <c r="O2" s="19"/>
    </row>
    <row r="3" s="7" customFormat="1" ht="13" spans="1:15">
      <c r="A3" s="12" t="s">
        <v>705</v>
      </c>
      <c r="B3" s="12" t="s">
        <v>491</v>
      </c>
      <c r="C3" s="13" t="s">
        <v>706</v>
      </c>
      <c r="D3" s="13" t="s">
        <v>707</v>
      </c>
      <c r="E3" s="13" t="s">
        <v>708</v>
      </c>
      <c r="F3" s="15" t="s">
        <v>709</v>
      </c>
      <c r="G3" s="14" t="s">
        <v>703</v>
      </c>
      <c r="H3" s="14" t="s">
        <v>313</v>
      </c>
      <c r="I3" s="17" t="s">
        <v>314</v>
      </c>
      <c r="J3" s="17" t="s">
        <v>704</v>
      </c>
      <c r="K3" s="17" t="s">
        <v>295</v>
      </c>
      <c r="L3" s="17" t="s">
        <v>295</v>
      </c>
      <c r="M3" s="18" t="s">
        <v>187</v>
      </c>
      <c r="N3" s="12"/>
      <c r="O3" s="19"/>
    </row>
    <row r="4" ht="13" spans="15:15">
      <c r="O4" s="19"/>
    </row>
    <row r="5" ht="13" spans="15:15">
      <c r="O5"/>
    </row>
    <row r="6" ht="13" spans="15:15">
      <c r="O6"/>
    </row>
    <row r="7" ht="13" spans="15:15">
      <c r="O7"/>
    </row>
    <row r="8" ht="13" spans="15:15">
      <c r="O8"/>
    </row>
    <row r="9" ht="13" spans="15:15">
      <c r="O9"/>
    </row>
    <row r="10" ht="13" spans="15:15">
      <c r="O10"/>
    </row>
    <row r="11" ht="13" spans="15:15">
      <c r="O11"/>
    </row>
    <row r="12" ht="13" spans="15:15">
      <c r="O12"/>
    </row>
    <row r="13" ht="13" spans="15:15">
      <c r="O13"/>
    </row>
    <row r="14" ht="13" spans="15:15">
      <c r="O14"/>
    </row>
    <row r="15" ht="13" spans="15:15">
      <c r="O15"/>
    </row>
    <row r="16" ht="13" spans="15:15">
      <c r="O16"/>
    </row>
    <row r="17" ht="13" spans="15:15">
      <c r="O17"/>
    </row>
    <row r="18" ht="13" spans="15:15">
      <c r="O18"/>
    </row>
    <row r="19" ht="13" spans="15:15">
      <c r="O19"/>
    </row>
    <row r="20" ht="13" spans="15:15">
      <c r="O20"/>
    </row>
    <row r="21" ht="13" spans="15:15">
      <c r="O21"/>
    </row>
    <row r="22" ht="13" spans="15:15">
      <c r="O22"/>
    </row>
  </sheetData>
  <dataValidations count="1">
    <dataValidation type="list" allowBlank="1" showErrorMessage="1" sqref="O2 O3 O4 O5:O21">
      <formula1>"T,T+1Q,T+2Q,T+3Q,T+4Q,NS"</formula1>
    </dataValidation>
  </dataValidation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D28"/>
  <sheetViews>
    <sheetView workbookViewId="0">
      <selection activeCell="C31" sqref="C31"/>
    </sheetView>
  </sheetViews>
  <sheetFormatPr defaultColWidth="10" defaultRowHeight="13" outlineLevelCol="3"/>
  <cols>
    <col min="1" max="2" width="7.33" style="1" customWidth="1"/>
    <col min="3" max="3" width="12.89" style="1" customWidth="1"/>
    <col min="4" max="4" width="38.44" style="1" customWidth="1"/>
    <col min="5" max="16384" width="10" style="1"/>
  </cols>
  <sheetData>
    <row r="1" spans="1:4">
      <c r="A1" s="2" t="s">
        <v>710</v>
      </c>
      <c r="B1" s="2"/>
      <c r="C1" s="2"/>
      <c r="D1" s="2"/>
    </row>
    <row r="2" spans="1:4">
      <c r="A2" s="3" t="s">
        <v>711</v>
      </c>
      <c r="B2" s="3" t="s">
        <v>712</v>
      </c>
      <c r="C2" s="4" t="s">
        <v>713</v>
      </c>
      <c r="D2" s="3" t="s">
        <v>714</v>
      </c>
    </row>
    <row r="3" spans="1:4">
      <c r="A3" s="3" t="s">
        <v>715</v>
      </c>
      <c r="B3" s="3" t="s">
        <v>716</v>
      </c>
      <c r="C3" s="5">
        <v>13910834683</v>
      </c>
      <c r="D3" s="3" t="s">
        <v>717</v>
      </c>
    </row>
    <row r="4" spans="1:4">
      <c r="A4" s="3" t="s">
        <v>718</v>
      </c>
      <c r="B4" s="3" t="s">
        <v>716</v>
      </c>
      <c r="C4" s="5">
        <v>13910785072</v>
      </c>
      <c r="D4" s="3" t="s">
        <v>719</v>
      </c>
    </row>
    <row r="5" spans="1:4">
      <c r="A5" s="3" t="s">
        <v>720</v>
      </c>
      <c r="B5" s="3" t="s">
        <v>716</v>
      </c>
      <c r="C5" s="6">
        <v>13601368683</v>
      </c>
      <c r="D5" s="3" t="s">
        <v>721</v>
      </c>
    </row>
    <row r="6" spans="1:4">
      <c r="A6" s="3" t="s">
        <v>722</v>
      </c>
      <c r="B6" s="3" t="s">
        <v>716</v>
      </c>
      <c r="C6" s="5">
        <v>13501109642</v>
      </c>
      <c r="D6" s="3" t="s">
        <v>723</v>
      </c>
    </row>
    <row r="7" spans="1:4">
      <c r="A7" s="3" t="s">
        <v>724</v>
      </c>
      <c r="B7" s="3" t="s">
        <v>716</v>
      </c>
      <c r="C7" s="5">
        <v>13636426617</v>
      </c>
      <c r="D7" s="3" t="s">
        <v>725</v>
      </c>
    </row>
    <row r="8" spans="1:4">
      <c r="A8" s="3" t="s">
        <v>726</v>
      </c>
      <c r="B8" s="3" t="s">
        <v>716</v>
      </c>
      <c r="C8" s="5">
        <v>13910084851</v>
      </c>
      <c r="D8" s="3" t="s">
        <v>727</v>
      </c>
    </row>
    <row r="9" spans="1:4">
      <c r="A9" s="3" t="s">
        <v>728</v>
      </c>
      <c r="B9" s="3" t="s">
        <v>716</v>
      </c>
      <c r="C9" s="5">
        <v>13911554821</v>
      </c>
      <c r="D9" s="3" t="s">
        <v>729</v>
      </c>
    </row>
    <row r="10" spans="1:4">
      <c r="A10" s="3" t="s">
        <v>730</v>
      </c>
      <c r="B10" s="3" t="s">
        <v>716</v>
      </c>
      <c r="C10" s="5">
        <v>13910532301</v>
      </c>
      <c r="D10" s="3" t="s">
        <v>731</v>
      </c>
    </row>
    <row r="11" spans="1:4">
      <c r="A11" s="3" t="s">
        <v>732</v>
      </c>
      <c r="B11" s="3" t="s">
        <v>733</v>
      </c>
      <c r="C11" s="5">
        <v>15191850585</v>
      </c>
      <c r="D11" s="3" t="s">
        <v>734</v>
      </c>
    </row>
    <row r="12" spans="1:4">
      <c r="A12" s="3" t="s">
        <v>735</v>
      </c>
      <c r="B12" s="3" t="s">
        <v>733</v>
      </c>
      <c r="C12" s="5">
        <v>18918325595</v>
      </c>
      <c r="D12" s="3" t="s">
        <v>736</v>
      </c>
    </row>
    <row r="13" spans="1:4">
      <c r="A13" s="3" t="s">
        <v>737</v>
      </c>
      <c r="B13" s="3" t="s">
        <v>733</v>
      </c>
      <c r="C13" s="5">
        <v>18500522566</v>
      </c>
      <c r="D13" s="3" t="s">
        <v>738</v>
      </c>
    </row>
    <row r="14" spans="1:4">
      <c r="A14" s="3" t="s">
        <v>739</v>
      </c>
      <c r="B14" s="3" t="s">
        <v>733</v>
      </c>
      <c r="C14" s="5">
        <v>18616850658</v>
      </c>
      <c r="D14" s="3" t="s">
        <v>740</v>
      </c>
    </row>
    <row r="15" spans="1:4">
      <c r="A15" s="3" t="s">
        <v>741</v>
      </c>
      <c r="B15" s="3" t="s">
        <v>733</v>
      </c>
      <c r="C15" s="5">
        <v>18988758326</v>
      </c>
      <c r="D15" s="3" t="s">
        <v>742</v>
      </c>
    </row>
    <row r="16" spans="1:4">
      <c r="A16" s="3" t="s">
        <v>743</v>
      </c>
      <c r="B16" s="3" t="s">
        <v>744</v>
      </c>
      <c r="C16" s="5">
        <v>13801373694</v>
      </c>
      <c r="D16" s="3" t="s">
        <v>745</v>
      </c>
    </row>
    <row r="17" spans="1:4">
      <c r="A17" s="3" t="s">
        <v>746</v>
      </c>
      <c r="B17" s="3" t="s">
        <v>744</v>
      </c>
      <c r="C17" s="5">
        <v>13910533604</v>
      </c>
      <c r="D17" s="3" t="s">
        <v>747</v>
      </c>
    </row>
    <row r="18" spans="1:4">
      <c r="A18" s="3" t="s">
        <v>748</v>
      </c>
      <c r="B18" s="3" t="s">
        <v>744</v>
      </c>
      <c r="C18" s="5">
        <v>13801098392</v>
      </c>
      <c r="D18" s="3" t="s">
        <v>749</v>
      </c>
    </row>
    <row r="19" spans="1:4">
      <c r="A19" s="3" t="s">
        <v>750</v>
      </c>
      <c r="B19" s="3" t="s">
        <v>744</v>
      </c>
      <c r="C19" s="5">
        <v>18612773262</v>
      </c>
      <c r="D19" s="3" t="s">
        <v>751</v>
      </c>
    </row>
    <row r="20" spans="1:4">
      <c r="A20" s="3" t="s">
        <v>752</v>
      </c>
      <c r="B20" s="3" t="s">
        <v>744</v>
      </c>
      <c r="C20" s="5">
        <v>13910552512</v>
      </c>
      <c r="D20" s="3" t="s">
        <v>753</v>
      </c>
    </row>
    <row r="21" spans="1:4">
      <c r="A21" s="3" t="s">
        <v>754</v>
      </c>
      <c r="B21" s="3" t="s">
        <v>755</v>
      </c>
      <c r="C21" s="5">
        <v>13426150224</v>
      </c>
      <c r="D21" s="3" t="s">
        <v>756</v>
      </c>
    </row>
    <row r="22" spans="1:4">
      <c r="A22" s="3" t="s">
        <v>757</v>
      </c>
      <c r="B22" s="3" t="s">
        <v>758</v>
      </c>
      <c r="C22" s="5">
        <v>18061848868</v>
      </c>
      <c r="D22" s="3" t="s">
        <v>759</v>
      </c>
    </row>
    <row r="23" spans="1:4">
      <c r="A23" s="3" t="s">
        <v>760</v>
      </c>
      <c r="B23" s="3" t="s">
        <v>758</v>
      </c>
      <c r="C23" s="5">
        <v>13813860828</v>
      </c>
      <c r="D23" s="3" t="s">
        <v>761</v>
      </c>
    </row>
    <row r="24" spans="1:4">
      <c r="A24" s="3" t="s">
        <v>762</v>
      </c>
      <c r="B24" s="3" t="s">
        <v>758</v>
      </c>
      <c r="C24" s="5">
        <v>18652003056</v>
      </c>
      <c r="D24" s="3" t="s">
        <v>763</v>
      </c>
    </row>
    <row r="25" spans="1:4">
      <c r="A25" s="3" t="s">
        <v>764</v>
      </c>
      <c r="B25" s="3" t="s">
        <v>758</v>
      </c>
      <c r="C25" s="5">
        <v>13910211357</v>
      </c>
      <c r="D25" s="3" t="s">
        <v>765</v>
      </c>
    </row>
    <row r="26" spans="1:4">
      <c r="A26" s="3" t="s">
        <v>766</v>
      </c>
      <c r="B26" s="3" t="s">
        <v>758</v>
      </c>
      <c r="C26" s="5">
        <v>18651685063</v>
      </c>
      <c r="D26" s="3" t="s">
        <v>767</v>
      </c>
    </row>
    <row r="27" spans="1:4">
      <c r="A27" s="3" t="s">
        <v>768</v>
      </c>
      <c r="B27" s="3" t="s">
        <v>758</v>
      </c>
      <c r="C27" s="5">
        <v>13913009098</v>
      </c>
      <c r="D27" s="3" t="s">
        <v>769</v>
      </c>
    </row>
    <row r="28" spans="1:4">
      <c r="A28" s="3" t="s">
        <v>770</v>
      </c>
      <c r="B28" s="3" t="s">
        <v>758</v>
      </c>
      <c r="C28" s="5">
        <v>15195995119</v>
      </c>
      <c r="D28" s="3" t="s">
        <v>771</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修订历史</vt:lpstr>
      <vt:lpstr>应答统计</vt:lpstr>
      <vt:lpstr>Index</vt:lpstr>
      <vt:lpstr>HA</vt:lpstr>
      <vt:lpstr>HB</vt:lpstr>
      <vt:lpstr>HC</vt:lpstr>
      <vt:lpstr>HD</vt:lpstr>
      <vt:lpstr>HE</vt:lpstr>
      <vt:lpstr>HF</vt:lpstr>
      <vt:lpstr>HG</vt:lpstr>
      <vt:lpstr>HH</vt:lpstr>
      <vt:lpstr>HI</vt:lpstr>
      <vt:lpstr>HJ</vt:lpstr>
      <vt:lpstr>HK</vt:lpstr>
      <vt:lpstr>HL</vt:lpstr>
      <vt:lpstr>附录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Cludy</cp:lastModifiedBy>
  <dcterms:created xsi:type="dcterms:W3CDTF">2009-07-28T02:25:00Z</dcterms:created>
  <dcterms:modified xsi:type="dcterms:W3CDTF">2022-09-26T08:32:05Z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2015_ms_pID_725343">
    <vt:lpwstr>(3)ZTEHXczCSjazBtkIAHoI1s8h8aF1oBZs5vDCiYb5Ezn+x3q+QxbDI3Dq4nCK1JLwQRA0YuJZ
NhKenTdG3WPmHtoRoojT2ThFAavkDVG8zQZ1+D8eklO7WcIlQMM3ETxjteFpMtZ0uo5j5GO4
aVD5rKi0vgiiKudLa9j21C/At9YMjz/umhPf7zeytQ9GkaLICLiIu4yjrk2Q83</vt:lpwstr>
  </property>
  <property fmtid="{D5CDD505-2E9C-101B-9397-08002B2CF9AE}" pid="3" name="_2015_ms_pID_7253431">
    <vt:lpwstr>10zQsTQdQCyPR+EtyxfXG/JAMzR9EHoS6tvCAjd/gnjCvreL8p6G/L
etGokN2PQcjdFj/yXp/248fNftEIb4T9ON8DIxP44oQaduMXTWlSRMU8DNY0xEIuTjTpraqp
Y+d92VlN6by7Z3NYUnRV6bPXoj8m2OcjCBmHDmZJq+3DI7xelhhBFMRpl/qArnIg9cqudoeE</vt:lpwstr>
  </property>
  <property fmtid="{D5CDD505-2E9C-101B-9397-08002B2CF9AE}" pid="4" name="_2015_ms_pID_7253432">
    <vt:lpwstr>Mw==</vt:lpwstr>
  </property>
  <property fmtid="{D5CDD505-2E9C-101B-9397-08002B2CF9AE}" pid="5" name="KSOProductBuildVer">
    <vt:lpwstr>2052-11.1.0.12358</vt:lpwstr>
  </property>
  <property fmtid="{D5CDD505-2E9C-101B-9397-08002B2CF9AE}" pid="6" name="_readonly">
    <vt:lpwstr/>
  </property>
  <property fmtid="{D5CDD505-2E9C-101B-9397-08002B2CF9AE}" pid="7" name="_change">
    <vt:lpwstr/>
  </property>
  <property fmtid="{D5CDD505-2E9C-101B-9397-08002B2CF9AE}" pid="8" name="_full-control">
    <vt:lpwstr/>
  </property>
  <property fmtid="{D5CDD505-2E9C-101B-9397-08002B2CF9AE}" pid="9" name="sflag">
    <vt:lpwstr>1644544873</vt:lpwstr>
  </property>
  <property fmtid="{D5CDD505-2E9C-101B-9397-08002B2CF9AE}" pid="10" name="ICV">
    <vt:lpwstr>C3FCA23F2CB34F97A3B2092F31968642</vt:lpwstr>
  </property>
</Properties>
</file>