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 codeName="ThisWorkbook"/>
  <mc:AlternateContent xmlns:mc="http://schemas.openxmlformats.org/markup-compatibility/2006">
    <mc:Choice Requires="x15">
      <x15ac:absPath xmlns:x15ac="http://schemas.microsoft.com/office/spreadsheetml/2010/11/ac" url="D:\goprojects\ems.agt\config\pm\"/>
    </mc:Choice>
  </mc:AlternateContent>
  <xr:revisionPtr revIDLastSave="0" documentId="13_ncr:1_{5D6C60A0-3CAC-4AC0-A0F7-D75FB793918A}" xr6:coauthVersionLast="47" xr6:coauthVersionMax="47" xr10:uidLastSave="{00000000-0000-0000-0000-000000000000}"/>
  <bookViews>
    <workbookView xWindow="22932" yWindow="-108" windowWidth="23256" windowHeight="12456" tabRatio="900" activeTab="7" xr2:uid="{00000000-000D-0000-FFFF-FFFF00000000}"/>
  </bookViews>
  <sheets>
    <sheet name="修订历史" sheetId="1" r:id="rId1"/>
    <sheet name="应答统计" sheetId="16" r:id="rId2"/>
    <sheet name="Index" sheetId="2" r:id="rId3"/>
    <sheet name="HA" sheetId="3" r:id="rId4"/>
    <sheet name="HB" sheetId="4" r:id="rId5"/>
    <sheet name="HC" sheetId="5" r:id="rId6"/>
    <sheet name="HD" sheetId="6" r:id="rId7"/>
    <sheet name="HE" sheetId="7" r:id="rId8"/>
    <sheet name="HF" sheetId="8" r:id="rId9"/>
    <sheet name="HG" sheetId="9" r:id="rId10"/>
    <sheet name="HH" sheetId="10" r:id="rId11"/>
    <sheet name="HI" sheetId="11" r:id="rId12"/>
    <sheet name="HJ" sheetId="12" r:id="rId13"/>
    <sheet name="HK" sheetId="13" r:id="rId14"/>
    <sheet name="HL" sheetId="14" r:id="rId15"/>
    <sheet name="附件" sheetId="15" r:id="rId1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Q13" i="2" l="1"/>
  <c r="AP13" i="2"/>
  <c r="AO13" i="2"/>
  <c r="AN13" i="2"/>
  <c r="AM13" i="2"/>
  <c r="AL13" i="2"/>
  <c r="AK13" i="2"/>
  <c r="AJ13" i="2"/>
  <c r="AI13" i="2"/>
  <c r="AH13" i="2"/>
  <c r="AG13" i="2"/>
  <c r="AF13" i="2"/>
  <c r="AE13" i="2"/>
  <c r="AD13" i="2"/>
  <c r="AC13" i="2"/>
  <c r="AB13" i="2"/>
  <c r="AA13" i="2"/>
  <c r="Z13" i="2"/>
  <c r="Y13" i="2"/>
  <c r="X13" i="2"/>
  <c r="W13" i="2"/>
  <c r="V13" i="2"/>
  <c r="U13" i="2"/>
  <c r="T13" i="2"/>
  <c r="S13" i="2"/>
  <c r="R13" i="2"/>
  <c r="Q13" i="2"/>
  <c r="P13" i="2"/>
  <c r="O13" i="2"/>
  <c r="N13" i="2"/>
  <c r="M13" i="2"/>
  <c r="L13" i="2"/>
  <c r="K13" i="2"/>
  <c r="I13" i="2"/>
  <c r="H13" i="2"/>
  <c r="G13" i="2"/>
  <c r="F13" i="2"/>
  <c r="E13" i="2"/>
  <c r="D13" i="2"/>
  <c r="J13" i="2" s="1"/>
  <c r="AQ12" i="2"/>
  <c r="AP12" i="2"/>
  <c r="AO12" i="2"/>
  <c r="AN12" i="2"/>
  <c r="AM12" i="2"/>
  <c r="AL12" i="2"/>
  <c r="AK12" i="2"/>
  <c r="AJ12" i="2"/>
  <c r="AI12" i="2"/>
  <c r="AH12" i="2"/>
  <c r="AG12" i="2"/>
  <c r="AF12" i="2"/>
  <c r="AE12" i="2"/>
  <c r="AD12" i="2"/>
  <c r="AC12" i="2"/>
  <c r="AB12" i="2"/>
  <c r="AA12" i="2"/>
  <c r="Z12" i="2"/>
  <c r="Y12" i="2"/>
  <c r="X12" i="2"/>
  <c r="W12" i="2"/>
  <c r="V12" i="2"/>
  <c r="U12" i="2"/>
  <c r="T12" i="2"/>
  <c r="S12" i="2"/>
  <c r="R12" i="2"/>
  <c r="Q12" i="2"/>
  <c r="P12" i="2"/>
  <c r="O12" i="2"/>
  <c r="N12" i="2"/>
  <c r="M12" i="2"/>
  <c r="L12" i="2"/>
  <c r="K12" i="2"/>
  <c r="I12" i="2"/>
  <c r="H12" i="2"/>
  <c r="G12" i="2"/>
  <c r="F12" i="2"/>
  <c r="E12" i="2"/>
  <c r="D12" i="2"/>
  <c r="J12" i="2" s="1"/>
  <c r="AQ11" i="2"/>
  <c r="AP11" i="2"/>
  <c r="AO11" i="2"/>
  <c r="AN11" i="2"/>
  <c r="AM11" i="2"/>
  <c r="AL11" i="2"/>
  <c r="AK11" i="2"/>
  <c r="AJ11" i="2"/>
  <c r="AI11" i="2"/>
  <c r="AH11" i="2"/>
  <c r="AG11" i="2"/>
  <c r="AF11" i="2"/>
  <c r="AE11" i="2"/>
  <c r="AD11" i="2"/>
  <c r="AC11" i="2"/>
  <c r="AB11" i="2"/>
  <c r="AA11" i="2"/>
  <c r="Z11" i="2"/>
  <c r="Y11" i="2"/>
  <c r="X11" i="2"/>
  <c r="W11" i="2"/>
  <c r="V11" i="2"/>
  <c r="U11" i="2"/>
  <c r="T11" i="2"/>
  <c r="S11" i="2"/>
  <c r="R11" i="2"/>
  <c r="Q11" i="2"/>
  <c r="P11" i="2"/>
  <c r="O11" i="2"/>
  <c r="N11" i="2"/>
  <c r="M11" i="2"/>
  <c r="L11" i="2"/>
  <c r="K11" i="2"/>
  <c r="I11" i="2"/>
  <c r="H11" i="2"/>
  <c r="G11" i="2"/>
  <c r="F11" i="2"/>
  <c r="E11" i="2"/>
  <c r="D11" i="2"/>
  <c r="J11" i="2" s="1"/>
  <c r="AQ10" i="2"/>
  <c r="AP10" i="2"/>
  <c r="AO10" i="2"/>
  <c r="AN10" i="2"/>
  <c r="AM10" i="2"/>
  <c r="AL10" i="2"/>
  <c r="AK10" i="2"/>
  <c r="AJ10" i="2"/>
  <c r="AI10" i="2"/>
  <c r="AH10" i="2"/>
  <c r="AG10" i="2"/>
  <c r="AF10" i="2"/>
  <c r="AE10" i="2"/>
  <c r="AD10" i="2"/>
  <c r="AC10" i="2"/>
  <c r="AB10" i="2"/>
  <c r="AA10" i="2"/>
  <c r="Z10" i="2"/>
  <c r="Y10" i="2"/>
  <c r="X10" i="2"/>
  <c r="W10" i="2"/>
  <c r="V10" i="2"/>
  <c r="U10" i="2"/>
  <c r="T10" i="2"/>
  <c r="S10" i="2"/>
  <c r="R10" i="2"/>
  <c r="Q10" i="2"/>
  <c r="P10" i="2"/>
  <c r="O10" i="2"/>
  <c r="N10" i="2"/>
  <c r="M10" i="2"/>
  <c r="L10" i="2"/>
  <c r="K10" i="2"/>
  <c r="I10" i="2"/>
  <c r="H10" i="2"/>
  <c r="G10" i="2"/>
  <c r="F10" i="2"/>
  <c r="E10" i="2"/>
  <c r="D10" i="2"/>
  <c r="J10" i="2" s="1"/>
  <c r="AQ9" i="2"/>
  <c r="AP9" i="2"/>
  <c r="AO9" i="2"/>
  <c r="AN9" i="2"/>
  <c r="AM9" i="2"/>
  <c r="AL9" i="2"/>
  <c r="AK9" i="2"/>
  <c r="AJ9" i="2"/>
  <c r="AI9" i="2"/>
  <c r="AH9" i="2"/>
  <c r="AG9" i="2"/>
  <c r="AF9" i="2"/>
  <c r="AE9" i="2"/>
  <c r="AD9" i="2"/>
  <c r="AC9" i="2"/>
  <c r="AB9" i="2"/>
  <c r="AA9" i="2"/>
  <c r="Z9" i="2"/>
  <c r="Y9" i="2"/>
  <c r="X9" i="2"/>
  <c r="W9" i="2"/>
  <c r="V9" i="2"/>
  <c r="U9" i="2"/>
  <c r="T9" i="2"/>
  <c r="S9" i="2"/>
  <c r="R9" i="2"/>
  <c r="Q9" i="2"/>
  <c r="P9" i="2"/>
  <c r="O9" i="2"/>
  <c r="N9" i="2"/>
  <c r="M9" i="2"/>
  <c r="L9" i="2"/>
  <c r="K9" i="2"/>
  <c r="I9" i="2"/>
  <c r="H9" i="2"/>
  <c r="G9" i="2"/>
  <c r="F9" i="2"/>
  <c r="E9" i="2"/>
  <c r="D9" i="2"/>
  <c r="J9" i="2" s="1"/>
  <c r="AQ8" i="2"/>
  <c r="AP8" i="2"/>
  <c r="AO8" i="2"/>
  <c r="AN8" i="2"/>
  <c r="AM8" i="2"/>
  <c r="AL8" i="2"/>
  <c r="AK8" i="2"/>
  <c r="AJ8" i="2"/>
  <c r="AI8" i="2"/>
  <c r="AH8" i="2"/>
  <c r="AG8" i="2"/>
  <c r="AF8" i="2"/>
  <c r="AE8" i="2"/>
  <c r="AD8" i="2"/>
  <c r="AC8" i="2"/>
  <c r="AB8" i="2"/>
  <c r="AA8" i="2"/>
  <c r="Z8" i="2"/>
  <c r="Y8" i="2"/>
  <c r="X8" i="2"/>
  <c r="W8" i="2"/>
  <c r="V8" i="2"/>
  <c r="U8" i="2"/>
  <c r="T8" i="2"/>
  <c r="S8" i="2"/>
  <c r="R8" i="2"/>
  <c r="Q8" i="2"/>
  <c r="P8" i="2"/>
  <c r="O8" i="2"/>
  <c r="N8" i="2"/>
  <c r="M8" i="2"/>
  <c r="L8" i="2"/>
  <c r="K8" i="2"/>
  <c r="I8" i="2"/>
  <c r="H8" i="2"/>
  <c r="G8" i="2"/>
  <c r="F8" i="2"/>
  <c r="E8" i="2"/>
  <c r="D8" i="2"/>
  <c r="J8" i="2" s="1"/>
  <c r="AQ7" i="2"/>
  <c r="AP7" i="2"/>
  <c r="AO7" i="2"/>
  <c r="AN7" i="2"/>
  <c r="AM7" i="2"/>
  <c r="AL7" i="2"/>
  <c r="AK7" i="2"/>
  <c r="AJ7" i="2"/>
  <c r="AI7" i="2"/>
  <c r="AH7" i="2"/>
  <c r="AG7" i="2"/>
  <c r="AF7" i="2"/>
  <c r="AE7" i="2"/>
  <c r="AD7" i="2"/>
  <c r="AC7" i="2"/>
  <c r="AB7" i="2"/>
  <c r="AA7" i="2"/>
  <c r="Z7" i="2"/>
  <c r="Y7" i="2"/>
  <c r="X7" i="2"/>
  <c r="W7" i="2"/>
  <c r="V7" i="2"/>
  <c r="U7" i="2"/>
  <c r="T7" i="2"/>
  <c r="S7" i="2"/>
  <c r="R7" i="2"/>
  <c r="Q7" i="2"/>
  <c r="P7" i="2"/>
  <c r="O7" i="2"/>
  <c r="N7" i="2"/>
  <c r="M7" i="2"/>
  <c r="L7" i="2"/>
  <c r="K7" i="2"/>
  <c r="I7" i="2"/>
  <c r="H7" i="2"/>
  <c r="G7" i="2"/>
  <c r="F7" i="2"/>
  <c r="E7" i="2"/>
  <c r="D7" i="2"/>
  <c r="J7" i="2" s="1"/>
  <c r="AQ6" i="2"/>
  <c r="AP6" i="2"/>
  <c r="AO6" i="2"/>
  <c r="AN6" i="2"/>
  <c r="AM6" i="2"/>
  <c r="AL6" i="2"/>
  <c r="AK6" i="2"/>
  <c r="AJ6" i="2"/>
  <c r="AI6" i="2"/>
  <c r="AH6" i="2"/>
  <c r="AG6" i="2"/>
  <c r="AF6" i="2"/>
  <c r="AE6" i="2"/>
  <c r="AD6" i="2"/>
  <c r="AC6" i="2"/>
  <c r="AB6" i="2"/>
  <c r="AA6" i="2"/>
  <c r="Z6" i="2"/>
  <c r="Y6" i="2"/>
  <c r="X6" i="2"/>
  <c r="W6" i="2"/>
  <c r="V6" i="2"/>
  <c r="U6" i="2"/>
  <c r="T6" i="2"/>
  <c r="S6" i="2"/>
  <c r="R6" i="2"/>
  <c r="Q6" i="2"/>
  <c r="P6" i="2"/>
  <c r="O6" i="2"/>
  <c r="N6" i="2"/>
  <c r="M6" i="2"/>
  <c r="L6" i="2"/>
  <c r="K6" i="2"/>
  <c r="I6" i="2"/>
  <c r="H6" i="2"/>
  <c r="G6" i="2"/>
  <c r="F6" i="2"/>
  <c r="E6" i="2"/>
  <c r="D6" i="2"/>
  <c r="J6" i="2" s="1"/>
  <c r="AQ5" i="2"/>
  <c r="AP5" i="2"/>
  <c r="AO5" i="2"/>
  <c r="AN5" i="2"/>
  <c r="AM5" i="2"/>
  <c r="AL5" i="2"/>
  <c r="AK5" i="2"/>
  <c r="AJ5" i="2"/>
  <c r="AI5" i="2"/>
  <c r="AH5" i="2"/>
  <c r="AG5" i="2"/>
  <c r="AF5" i="2"/>
  <c r="AE5" i="2"/>
  <c r="AD5" i="2"/>
  <c r="AC5" i="2"/>
  <c r="AB5" i="2"/>
  <c r="AA5" i="2"/>
  <c r="Z5" i="2"/>
  <c r="Y5" i="2"/>
  <c r="X5" i="2"/>
  <c r="W5" i="2"/>
  <c r="V5" i="2"/>
  <c r="U5" i="2"/>
  <c r="T5" i="2"/>
  <c r="S5" i="2"/>
  <c r="R5" i="2"/>
  <c r="Q5" i="2"/>
  <c r="P5" i="2"/>
  <c r="O5" i="2"/>
  <c r="N5" i="2"/>
  <c r="M5" i="2"/>
  <c r="L5" i="2"/>
  <c r="K5" i="2"/>
  <c r="I5" i="2"/>
  <c r="H5" i="2"/>
  <c r="G5" i="2"/>
  <c r="F5" i="2"/>
  <c r="E5" i="2"/>
  <c r="D5" i="2"/>
  <c r="J5" i="2" s="1"/>
  <c r="AQ4" i="2"/>
  <c r="AP4" i="2"/>
  <c r="AO4" i="2"/>
  <c r="AN4" i="2"/>
  <c r="AM4" i="2"/>
  <c r="AL4" i="2"/>
  <c r="AK4" i="2"/>
  <c r="AJ4" i="2"/>
  <c r="AI4" i="2"/>
  <c r="AH4" i="2"/>
  <c r="AG4" i="2"/>
  <c r="AF4" i="2"/>
  <c r="AE4" i="2"/>
  <c r="AD4" i="2"/>
  <c r="AC4" i="2"/>
  <c r="AB4" i="2"/>
  <c r="AA4" i="2"/>
  <c r="Z4" i="2"/>
  <c r="Y4" i="2"/>
  <c r="X4" i="2"/>
  <c r="W4" i="2"/>
  <c r="V4" i="2"/>
  <c r="U4" i="2"/>
  <c r="T4" i="2"/>
  <c r="S4" i="2"/>
  <c r="R4" i="2"/>
  <c r="Q4" i="2"/>
  <c r="P4" i="2"/>
  <c r="O4" i="2"/>
  <c r="N4" i="2"/>
  <c r="M4" i="2"/>
  <c r="L4" i="2"/>
  <c r="K4" i="2"/>
  <c r="I4" i="2"/>
  <c r="H4" i="2"/>
  <c r="G4" i="2"/>
  <c r="F4" i="2"/>
  <c r="E4" i="2"/>
  <c r="D4" i="2"/>
  <c r="J4" i="2" s="1"/>
  <c r="AQ3" i="2"/>
  <c r="AP3" i="2"/>
  <c r="AO3" i="2"/>
  <c r="AN3" i="2"/>
  <c r="AM3" i="2"/>
  <c r="AL3" i="2"/>
  <c r="AK3" i="2"/>
  <c r="AJ3" i="2"/>
  <c r="AI3" i="2"/>
  <c r="AH3" i="2"/>
  <c r="AG3" i="2"/>
  <c r="AF3" i="2"/>
  <c r="AE3" i="2"/>
  <c r="AD3" i="2"/>
  <c r="AC3" i="2"/>
  <c r="AB3" i="2"/>
  <c r="AA3" i="2"/>
  <c r="Z3" i="2"/>
  <c r="Y3" i="2"/>
  <c r="X3" i="2"/>
  <c r="W3" i="2"/>
  <c r="V3" i="2"/>
  <c r="U3" i="2"/>
  <c r="T3" i="2"/>
  <c r="S3" i="2"/>
  <c r="R3" i="2"/>
  <c r="Q3" i="2"/>
  <c r="P3" i="2"/>
  <c r="O3" i="2"/>
  <c r="N3" i="2"/>
  <c r="M3" i="2"/>
  <c r="L3" i="2"/>
  <c r="K3" i="2"/>
  <c r="I3" i="2"/>
  <c r="H3" i="2"/>
  <c r="G3" i="2"/>
  <c r="F3" i="2"/>
  <c r="E3" i="2"/>
  <c r="J3" i="2" s="1"/>
  <c r="D3" i="2"/>
  <c r="AQ2" i="2"/>
  <c r="AQ14" i="2" s="1"/>
  <c r="I13" i="16" s="1"/>
  <c r="AP2" i="2"/>
  <c r="AP14" i="2" s="1"/>
  <c r="I12" i="16" s="1"/>
  <c r="AO2" i="2"/>
  <c r="AO14" i="2" s="1"/>
  <c r="I11" i="16" s="1"/>
  <c r="AN2" i="2"/>
  <c r="AN14" i="2" s="1"/>
  <c r="I10" i="16" s="1"/>
  <c r="AM2" i="2"/>
  <c r="AM14" i="2" s="1"/>
  <c r="I9" i="16" s="1"/>
  <c r="AL2" i="2"/>
  <c r="AL14" i="2" s="1"/>
  <c r="I8" i="16" s="1"/>
  <c r="AK2" i="2"/>
  <c r="AK14" i="2" s="1"/>
  <c r="H13" i="16" s="1"/>
  <c r="AJ2" i="2"/>
  <c r="AJ14" i="2" s="1"/>
  <c r="H12" i="16" s="1"/>
  <c r="AI2" i="2"/>
  <c r="AI14" i="2" s="1"/>
  <c r="H11" i="16" s="1"/>
  <c r="AH2" i="2"/>
  <c r="AH14" i="2" s="1"/>
  <c r="H10" i="16" s="1"/>
  <c r="AG2" i="2"/>
  <c r="AG14" i="2" s="1"/>
  <c r="H9" i="16" s="1"/>
  <c r="AF2" i="2"/>
  <c r="AF14" i="2" s="1"/>
  <c r="H8" i="16" s="1"/>
  <c r="AE2" i="2"/>
  <c r="AE14" i="2" s="1"/>
  <c r="G13" i="16" s="1"/>
  <c r="AD2" i="2"/>
  <c r="AD14" i="2" s="1"/>
  <c r="G12" i="16" s="1"/>
  <c r="AC2" i="2"/>
  <c r="AC14" i="2" s="1"/>
  <c r="G11" i="16" s="1"/>
  <c r="AB2" i="2"/>
  <c r="AB14" i="2" s="1"/>
  <c r="G10" i="16" s="1"/>
  <c r="AA2" i="2"/>
  <c r="AA14" i="2" s="1"/>
  <c r="G9" i="16" s="1"/>
  <c r="Z2" i="2"/>
  <c r="Z14" i="2" s="1"/>
  <c r="G8" i="16" s="1"/>
  <c r="Y2" i="2"/>
  <c r="Y14" i="2" s="1"/>
  <c r="F13" i="16" s="1"/>
  <c r="X2" i="2"/>
  <c r="X14" i="2" s="1"/>
  <c r="F12" i="16" s="1"/>
  <c r="W2" i="2"/>
  <c r="W14" i="2" s="1"/>
  <c r="F11" i="16" s="1"/>
  <c r="V2" i="2"/>
  <c r="V14" i="2" s="1"/>
  <c r="F10" i="16" s="1"/>
  <c r="U2" i="2"/>
  <c r="U14" i="2" s="1"/>
  <c r="F9" i="16" s="1"/>
  <c r="T2" i="2"/>
  <c r="T14" i="2" s="1"/>
  <c r="F8" i="16" s="1"/>
  <c r="S2" i="2"/>
  <c r="S14" i="2" s="1"/>
  <c r="E13" i="16" s="1"/>
  <c r="R2" i="2"/>
  <c r="R14" i="2" s="1"/>
  <c r="E12" i="16" s="1"/>
  <c r="Q2" i="2"/>
  <c r="Q14" i="2" s="1"/>
  <c r="E11" i="16" s="1"/>
  <c r="P2" i="2"/>
  <c r="P14" i="2" s="1"/>
  <c r="E10" i="16" s="1"/>
  <c r="O2" i="2"/>
  <c r="O14" i="2" s="1"/>
  <c r="E9" i="16" s="1"/>
  <c r="N2" i="2"/>
  <c r="N14" i="2" s="1"/>
  <c r="E8" i="16" s="1"/>
  <c r="M2" i="2"/>
  <c r="M14" i="2" s="1"/>
  <c r="D13" i="16" s="1"/>
  <c r="L2" i="2"/>
  <c r="L14" i="2" s="1"/>
  <c r="D12" i="16" s="1"/>
  <c r="K2" i="2"/>
  <c r="K14" i="2" s="1"/>
  <c r="D11" i="16" s="1"/>
  <c r="I2" i="2"/>
  <c r="I14" i="2" s="1"/>
  <c r="C13" i="16" s="1"/>
  <c r="H2" i="2"/>
  <c r="H14" i="2" s="1"/>
  <c r="C12" i="16" s="1"/>
  <c r="G2" i="2"/>
  <c r="G14" i="2" s="1"/>
  <c r="C11" i="16" s="1"/>
  <c r="F2" i="2"/>
  <c r="F14" i="2" s="1"/>
  <c r="C10" i="16" s="1"/>
  <c r="E2" i="2"/>
  <c r="E14" i="2" s="1"/>
  <c r="C9" i="16" s="1"/>
  <c r="D2" i="2"/>
  <c r="D14" i="2" s="1"/>
  <c r="C8" i="16" s="1"/>
  <c r="L10" i="16" l="1"/>
  <c r="K10" i="16"/>
  <c r="J10" i="16"/>
  <c r="K8" i="16"/>
  <c r="J8" i="16"/>
  <c r="L8" i="16"/>
  <c r="L9" i="16"/>
  <c r="J9" i="16"/>
  <c r="K9" i="16"/>
  <c r="J2" i="2"/>
  <c r="J14" i="2" s="1"/>
</calcChain>
</file>

<file path=xl/sharedStrings.xml><?xml version="1.0" encoding="utf-8"?>
<sst xmlns="http://schemas.openxmlformats.org/spreadsheetml/2006/main" count="1737" uniqueCount="759">
  <si>
    <t>版本</t>
  </si>
  <si>
    <t>日期</t>
  </si>
  <si>
    <t>修订内容</t>
  </si>
  <si>
    <t>修订人</t>
  </si>
  <si>
    <t>V0.1.0</t>
  </si>
  <si>
    <t>创建第一稿</t>
  </si>
  <si>
    <t>李健、胡亚希</t>
  </si>
  <si>
    <t>V0.2.0</t>
  </si>
  <si>
    <t>1. 统一性能测量名称中的测量族命名规则：
a) 基本规则是用网络功能实体名作为性能测量的族名。 
b) 可能被多个网络实体的共用的内容，比如信令层的统计，SCTP层的统计，ME负荷的统计，使用单独的族名。
2. 修改性能测量名称，简化。
3. “AMF向UDM发起的注册请求次数”, “UDM向AMF发的分HTTP Status Code的注册响应次数” 改为 “UECD注册请求次数“，”UECM注册成功次数“
4. AMF向UDM发起的去注册请求次数 的触发点中的Npcf_Nudm_UECM_Deregistration service operation 修改为 Nudm_UECM_Deregistration service operation
5. 删除HJ “Namf测量数据”</t>
  </si>
  <si>
    <t>V0.2.1</t>
  </si>
  <si>
    <t>1. 补充Index页的统计公式
2. 修订HD，HE，HI，HJ，Index 页</t>
  </si>
  <si>
    <t>V0.3.0</t>
  </si>
  <si>
    <t>HI：删除AMF.UecmRegFail.DnnNotAllowed</t>
  </si>
  <si>
    <t>V0.4.0</t>
  </si>
  <si>
    <t>1.修订HH、HI、HJ页的编码错误。
2.增加HL页,统计“AMF挂接5G基站数”，该测量用于计算AMF挂接基站容量利用率。
3.统一字体为宋体10号字。
4.HD页，简化英文名称，并将InterAMF和IntraAMF更新为InterAmf和IntraAmf。
5. HF页，英文名称统一为大驼峰式书写。</t>
  </si>
  <si>
    <t>1、HB页，采纳诺基亚建议，“AMF注册态用户数”定义中删除“包括隐式分离等异常状态用户”描述</t>
  </si>
  <si>
    <t>V1.0.0</t>
  </si>
  <si>
    <t>HD01：中文名称“分TA的跟踪区更新请求次数”改为“分TA的注册更新请求次数”
HD02：中文名称“分TA的跟踪区更新接受次数”改为“分TA的注册更新接受次数”
HB01:英文名称“AMF.RegSub_NS”改为“AMF.RegSub._Ns”，中文名称“每跟踪区”改为“分跟踪区的”，“每网络切片”改为“分切片的”；
HE：中文名称中“每跟踪区”改为“分跟踪区”</t>
  </si>
  <si>
    <t>李健、胡亚希、李端</t>
  </si>
  <si>
    <t>V1.0.1</t>
  </si>
  <si>
    <t>1. HI页,将部分统计对象由“EpRpDynN8AMF”纠正为“EpRpDynN8Amf”</t>
  </si>
  <si>
    <t>李健</t>
  </si>
  <si>
    <t>V1.1.0</t>
  </si>
  <si>
    <t>无更新，与NRM版本保持一致。</t>
  </si>
  <si>
    <t>V1.1.1</t>
  </si>
  <si>
    <t>HC03：增加“初始注册失败次数_N1模式不允许”和“分跟踪区的初始注册失败次数_N1模式不允许”理由：根据5G NAS原因值规范，27为用户原因的注册失败统计项，为保证注册成功率KPI的准确性，需要把27原因值上报，并在计算KPI时排除掉。</t>
  </si>
  <si>
    <t>刘振旺</t>
  </si>
  <si>
    <t>HA02：修正AMF.AuthFail.21与AMF.AuthFail.26对应的中文名称</t>
  </si>
  <si>
    <t>HB：增加A、B类指标增加对应的平均值和最大值统计</t>
  </si>
  <si>
    <t>V1.1.2</t>
  </si>
  <si>
    <t>HH页，“系统平均负荷”，“单位”统一取消“%”为“-”。</t>
  </si>
  <si>
    <t>HC页，“初始注册平均时长”，添加备注“无此业务流程时，上报空值""”。</t>
  </si>
  <si>
    <t>HC页，增加“初始注册失败次数”用户相关原因指标：9,11,12,13,62,111.</t>
  </si>
  <si>
    <t>HC页，用户原因AMF.FailedInitReg.9更新为AMF.FailedInitReg.9.User，另新增网络原因AMF.FailedInitReg.9；</t>
  </si>
  <si>
    <t>HC页，用户原因AMF.FailedInitReg.111更新为AMF.FailedInitReg.111.User，另新增网络原因AMF.FailedInitReg.111；</t>
  </si>
  <si>
    <t>HC页，“初始注册失败次数”用户相关原因指标：9.User,11,12,13,62,111.User重要度为A；非用户原因指标：9,111重要度为B；12,13因应用场景较少重要度为B；</t>
  </si>
  <si>
    <t>HC页，
1.AMF.FailedInitReg.9.User触发场景描述更正；
2.AMF.FailedInitReg.9触发场景描述更正；</t>
  </si>
  <si>
    <t>HB页：
1.新增AMF.RegSub.CmConnected._Ns指标；</t>
  </si>
  <si>
    <t>HC页：因为协议针对初始注册失败并没有定义失败原因值9，删除如下指标：
AMF.FailedInitReg.9，AMF.FailedInitReg.9.User, AMF.FailedInitReg._Ta.9,AMF.FailedInitReg._Ta.9_User.</t>
  </si>
  <si>
    <t>HC初始注册过程统计，对于初始注册失败分原因值统计补充“其他场景”说明</t>
  </si>
  <si>
    <t>张渊、洪晓</t>
  </si>
  <si>
    <t>V1.1.5</t>
  </si>
  <si>
    <t>同步NRM版本号更新</t>
  </si>
  <si>
    <t>张渊、洪晓、梁旭驰</t>
  </si>
  <si>
    <t>HC页line18~21，需要补充：采集方式、数据类型、单位、空间粒度、时间粒度、上报周期、测试要求</t>
  </si>
  <si>
    <r>
      <rPr>
        <b/>
        <sz val="11"/>
        <rFont val="Calibri"/>
        <family val="2"/>
      </rPr>
      <t>AMF-PM(V1.1.5)</t>
    </r>
    <r>
      <rPr>
        <b/>
        <sz val="11"/>
        <rFont val="宋体"/>
        <charset val="134"/>
      </rPr>
      <t>应答情况汇总表</t>
    </r>
  </si>
  <si>
    <t>设备厂家名称</t>
  </si>
  <si>
    <t>XX公司</t>
  </si>
  <si>
    <t>应答日期(T)</t>
  </si>
  <si>
    <t>XXXX年XX月XX日</t>
  </si>
  <si>
    <t>本应答文档适用的设备版本（及补丁）</t>
  </si>
  <si>
    <t>VersionXX(patchXX)</t>
  </si>
  <si>
    <t>对OMC的版本（及补丁）要求</t>
  </si>
  <si>
    <t>OMC版本需升级到VXXXX (或/并 加载补丁YYYY）</t>
  </si>
  <si>
    <t>内容</t>
  </si>
  <si>
    <t>规范定义数量</t>
  </si>
  <si>
    <t>不适用数量</t>
  </si>
  <si>
    <t>当前支持数量</t>
  </si>
  <si>
    <t>当前+1Q支持数量</t>
  </si>
  <si>
    <t>当前+2Q支持数量</t>
  </si>
  <si>
    <t>当前+3Q支持数量</t>
  </si>
  <si>
    <t>当前+4Q支持数量</t>
  </si>
  <si>
    <t>当前支持率</t>
  </si>
  <si>
    <t>综合支持率</t>
  </si>
  <si>
    <t>最终支持率</t>
  </si>
  <si>
    <t>网络资源模型IOC属性</t>
  </si>
  <si>
    <t>A类</t>
  </si>
  <si>
    <t>NA</t>
  </si>
  <si>
    <t>B类</t>
  </si>
  <si>
    <t>C类</t>
  </si>
  <si>
    <t>CA类</t>
  </si>
  <si>
    <t>CB类</t>
  </si>
  <si>
    <t>CC类</t>
  </si>
  <si>
    <t>应答说明：</t>
  </si>
  <si>
    <t>一、本页须填写蓝色字体部分，即公司名、应答日期、本应答适用的版本（及补丁）名、对OMC的版本（及补丁）要求。AA开始的各页仅须应答“支持时间”一列。其中，
  “T”：指当前(T)已经支持，所谓当前即应答日期。
  “T+1Q”：指当前(T)不支持，但（当前时间+91天）之前可以支持。
  “T+2Q”：指当前(T)不支持，但（当前时间+182天）之前可以支持
  “T+3Q”：指当前(T)不支持，但（当前时间+273天）之前可以支持
  “T+4Q”：指当前(T)不支持，但（当前时间+364天）之前可以支持
  “NS”: 若计划支持时间晚于T+4Q，或没有支持计划，必须应答“NS”
  “NA”：对应于CA、CB、CC类条件属性,条件成立时答上述支持时间，条件不成立时答“NA”，指示不适用。</t>
  </si>
  <si>
    <t>二、“Index”页以及“应答统计”页的统计结果均为公式自动生成，请勿直接改动。</t>
  </si>
  <si>
    <t>三、NRM中的对象属性是否支持的应答，以北向接口的NRM文件为准。当且仅当同时满足以下3项要求时才可以应答为具体的支持时间(T/T+xQ):
  1、NRM文件遵循《移动通信网网络管理技术规范 OMC北向接口 统一网络资源模型文件格式》的要求；_x000D_
  2、对象的属性名、数据类型与相应网元的北向接口信息模型规范的约定完全一致；_x000D_
  3、可以从NRM文件中取到属性值。</t>
  </si>
  <si>
    <t>四、注意将文件名中的“Company”、“Version”改为你公司名称以及应答适用的网元版本。</t>
  </si>
  <si>
    <t>五、若应答文档需要打印，请打印“Index”和“应答统计”页，并打印当前不支持的统计项的相关页，请勿打印全部规范，请勿打印“修订历史”和“附录”页。</t>
  </si>
  <si>
    <t>本应答模板的更新日期：2022-09-23</t>
  </si>
  <si>
    <t>索引</t>
  </si>
  <si>
    <t>性能测量参数表名</t>
  </si>
  <si>
    <t>备注</t>
  </si>
  <si>
    <t>A类测量数</t>
  </si>
  <si>
    <t>B类测量数</t>
  </si>
  <si>
    <t>C类测量数</t>
  </si>
  <si>
    <t>CA类测量数</t>
  </si>
  <si>
    <t>CB类测量数</t>
  </si>
  <si>
    <t>CC类测量数</t>
  </si>
  <si>
    <t>小计</t>
  </si>
  <si>
    <t>CA类不适用数</t>
  </si>
  <si>
    <t>CB类不适用数</t>
  </si>
  <si>
    <t>CC类不适用数</t>
  </si>
  <si>
    <t>当前A类支持数</t>
  </si>
  <si>
    <t>当前B类支持数</t>
  </si>
  <si>
    <t>当前C类支持数</t>
  </si>
  <si>
    <t>当前CA类支持数</t>
  </si>
  <si>
    <t>当前CB类支持数</t>
  </si>
  <si>
    <t>当前CC类支持数</t>
  </si>
  <si>
    <t>(当前+1Q)A类支持数</t>
  </si>
  <si>
    <t>(当前+1Q)B类支持数</t>
  </si>
  <si>
    <t>(当前+1Q)C类支持数</t>
  </si>
  <si>
    <t>(当前+1Q)CA类支持数</t>
  </si>
  <si>
    <t>(当前+1Q)CB类支持数</t>
  </si>
  <si>
    <t>(当前+1Q)CC类支持数</t>
  </si>
  <si>
    <t>(当前+2Q)A类支持数</t>
  </si>
  <si>
    <t>(当前+2Q)B类支持数</t>
  </si>
  <si>
    <t>(当前+2Q)C类支持数</t>
  </si>
  <si>
    <t>(当前+2Q)CA类支持数</t>
  </si>
  <si>
    <t>(当前+2Q)CB类支持数</t>
  </si>
  <si>
    <t>(当前+2Q)CC类支持数</t>
  </si>
  <si>
    <t>(当前+3Q)A类支持数</t>
  </si>
  <si>
    <t>(当前+3Q)B类支持数</t>
  </si>
  <si>
    <t>(当前+3Q)C类支持数</t>
  </si>
  <si>
    <t>(当前+3Q)CA类支持数</t>
  </si>
  <si>
    <t>(当前+3Q)CB类支持数</t>
  </si>
  <si>
    <t>(当前+3Q)CC类支持数</t>
  </si>
  <si>
    <t>(当前+4Q)A类支持数</t>
  </si>
  <si>
    <t>(当前+4Q)B类支持数</t>
  </si>
  <si>
    <t>(当前+4Q)C类支持数</t>
  </si>
  <si>
    <t>(当前+4Q)CA类支持数</t>
  </si>
  <si>
    <t>(当前+4Q)CB类支持数</t>
  </si>
  <si>
    <t>(当前+4Q)CC类支持数</t>
  </si>
  <si>
    <t>HA</t>
  </si>
  <si>
    <t>鉴权过程性能测量</t>
  </si>
  <si>
    <t>UE鉴权统计。</t>
  </si>
  <si>
    <t>HB</t>
  </si>
  <si>
    <t>AMF注册用户数测量</t>
  </si>
  <si>
    <t>总用户数，空闲态用户数，连接态用户数。</t>
  </si>
  <si>
    <t>HC</t>
  </si>
  <si>
    <t>初始注册过程性能测量</t>
  </si>
  <si>
    <t>初始注册过程统计</t>
  </si>
  <si>
    <t>HD</t>
  </si>
  <si>
    <t>注册更新性能测量</t>
  </si>
  <si>
    <t>AMF内和AMF间注册更新过程；</t>
  </si>
  <si>
    <t>HE</t>
  </si>
  <si>
    <t>业务请求和寻呼过程性能测量</t>
  </si>
  <si>
    <t>业务请求、寻呼过程等统计。</t>
  </si>
  <si>
    <t>HF</t>
  </si>
  <si>
    <t>5G网络内切换性能数据</t>
  </si>
  <si>
    <t>基于Xn接口的Handover过程、基于N2接口的Intra AMF Handover过程和基于N2接口的Inter AMF Handover过程的尝试和成功次数。</t>
  </si>
  <si>
    <t>HG</t>
  </si>
  <si>
    <t>4G/5G互操作性能测量</t>
  </si>
  <si>
    <t>4G和5G之间切换、重选过程统计；</t>
  </si>
  <si>
    <t>HH</t>
  </si>
  <si>
    <t>系统负荷性能测量</t>
  </si>
  <si>
    <t>系统负荷</t>
  </si>
  <si>
    <t>HI</t>
  </si>
  <si>
    <t>N8接口测量数据</t>
  </si>
  <si>
    <t>AMF和UDM接口,注册和去注册统计</t>
  </si>
  <si>
    <t>HJ</t>
  </si>
  <si>
    <t>N11接口测量数据</t>
  </si>
  <si>
    <t>AMF和SMF接口,会话上下文管理</t>
  </si>
  <si>
    <t>HK</t>
  </si>
  <si>
    <t>N12接口测量数据</t>
  </si>
  <si>
    <t>AMF和AUSF接口,AMF与UDM之间的鉴权管理</t>
  </si>
  <si>
    <t>HL</t>
  </si>
  <si>
    <t>5G基站数测量</t>
  </si>
  <si>
    <t>合计</t>
  </si>
  <si>
    <t>注：本规范只适用于虚拟部署的AMF</t>
  </si>
  <si>
    <t>测量族</t>
  </si>
  <si>
    <t>测量族说明</t>
  </si>
  <si>
    <t>AMF</t>
  </si>
  <si>
    <t>AMF接入性、移动性等测量</t>
  </si>
  <si>
    <t>ME</t>
  </si>
  <si>
    <t>设备资源性能相关性能测量</t>
  </si>
  <si>
    <t>统计编码</t>
  </si>
  <si>
    <t>重要度</t>
  </si>
  <si>
    <t>英文名称</t>
  </si>
  <si>
    <t>中文名称</t>
  </si>
  <si>
    <t>定义</t>
  </si>
  <si>
    <t>触发点</t>
  </si>
  <si>
    <t>采集方式</t>
  </si>
  <si>
    <t>数据类型</t>
  </si>
  <si>
    <t>单位</t>
  </si>
  <si>
    <t>空间粒度</t>
  </si>
  <si>
    <t>时间粒度</t>
  </si>
  <si>
    <t>上报周期</t>
  </si>
  <si>
    <t>测试要求</t>
  </si>
  <si>
    <t>支持时间</t>
  </si>
  <si>
    <t>AMFHA01</t>
  </si>
  <si>
    <t>B</t>
  </si>
  <si>
    <t>AMF.AuthReq</t>
  </si>
  <si>
    <t>鉴权请求次数</t>
  </si>
  <si>
    <t xml:space="preserve">AMF发起鉴权请求消息的次数
</t>
  </si>
  <si>
    <t xml:space="preserve">AMF向UE发送Authentication Request消息。
</t>
  </si>
  <si>
    <t xml:space="preserve">CC
</t>
  </si>
  <si>
    <t xml:space="preserve">整数
</t>
  </si>
  <si>
    <t xml:space="preserve">个
</t>
  </si>
  <si>
    <t>AmfFunction</t>
  </si>
  <si>
    <t xml:space="preserve">15分钟
</t>
  </si>
  <si>
    <t>否</t>
  </si>
  <si>
    <t>AMFHA02</t>
  </si>
  <si>
    <t>AMF.AuthFail</t>
  </si>
  <si>
    <t>鉴权参数错误次数</t>
  </si>
  <si>
    <t>UE检测出Authentication Request中包含的鉴权参数错误，向AMF发送Authentication  Failure的次数，cause值可能为20、21、26</t>
  </si>
  <si>
    <t>AMF收到UE的发送的Authentication Failure消息。</t>
  </si>
  <si>
    <t>C</t>
  </si>
  <si>
    <t>AMF.AuthFail.20</t>
  </si>
  <si>
    <t>MAC错误导致的鉴权参数错误次数</t>
  </si>
  <si>
    <t>AMF.AuthFail.21</t>
  </si>
  <si>
    <t>同步失败导致的鉴权参数错误次数</t>
  </si>
  <si>
    <t>AMF.AuthFail.26</t>
  </si>
  <si>
    <t>非5G鉴权导致的鉴权参数错误次数</t>
  </si>
  <si>
    <t>AMFHA03</t>
  </si>
  <si>
    <t>AMF.AuthReject</t>
  </si>
  <si>
    <t>鉴权拒绝次数</t>
  </si>
  <si>
    <t xml:space="preserve">发送Authentication Reject消息的次数；
</t>
  </si>
  <si>
    <t xml:space="preserve">AMF向UE发送Authentication Reject消息，表示鉴权失败。
</t>
  </si>
  <si>
    <t>AMFHB01</t>
  </si>
  <si>
    <t>A</t>
  </si>
  <si>
    <t>AMF.RegSub</t>
  </si>
  <si>
    <t>AMF注册态用户数</t>
  </si>
  <si>
    <r>
      <rPr>
        <sz val="10"/>
        <rFont val="宋体"/>
        <charset val="134"/>
      </rPr>
      <t>当前所有注册在AMF上的用户</t>
    </r>
  </si>
  <si>
    <t>无</t>
  </si>
  <si>
    <t>GAUGE</t>
  </si>
  <si>
    <t>整数</t>
  </si>
  <si>
    <t>个</t>
  </si>
  <si>
    <t>15分钟</t>
  </si>
  <si>
    <t>AMF.RegSubMean</t>
  </si>
  <si>
    <t>AMF平均注册态用户数</t>
  </si>
  <si>
    <t>当前所有注册在AMF上的用户，取统计周期内的平均值</t>
  </si>
  <si>
    <t>AMF.RegSubMax</t>
  </si>
  <si>
    <t>AMF最大注册态用户数</t>
  </si>
  <si>
    <t>当前所有注册在AMF上的用户，取统计周期内的最大值</t>
  </si>
  <si>
    <t>AMF.RegSub.CmIdle</t>
  </si>
  <si>
    <t>AMF空闲态用户数</t>
  </si>
  <si>
    <t>当前所有注册在AMF上的处于CM-IDLE状态的用户。</t>
  </si>
  <si>
    <t>AMF.RegSub.CmIdleMean</t>
  </si>
  <si>
    <t>AMF平均空闲态用户数</t>
  </si>
  <si>
    <t>当前所有注册在AMF上的处于CM-IDLE状态的用户，取统计周期内的平均值</t>
  </si>
  <si>
    <t>AMF最大空闲态用户数</t>
  </si>
  <si>
    <t>当前所有注册在AMF上的处于CM-IDLE状态的用户，取统计周期内的最大值</t>
  </si>
  <si>
    <t>AMF.RegSub.CmIdle._Ta</t>
  </si>
  <si>
    <t>分跟踪区的AMF空闲态用户数</t>
  </si>
  <si>
    <t>分TA统计当前处于CM-IDLE状态的用户数。如果网络配置约定TAList只包括当前TA，则分跟踪区的统计是准确的；若网络配置TAList可以包括多个TA，则以上次用户处于连接态时的TA作为用户当前TA，但这样统计的结果只是一个近似值。</t>
  </si>
  <si>
    <t>AMF.RegSub.CmIdleMean._Ta</t>
  </si>
  <si>
    <t>分跟踪区的AMF平均空闲态用户数</t>
  </si>
  <si>
    <t>分TA统计当前处于CM-IDLE状态的用户数，取统计周期内的平均值。如果网络配置约定TAList只包括当前TA，则分跟踪区的统计是准确的；若网络配置TAList可以包括多个TA，则以上次用户处于连接态时的TA作为用户当前TA，但这样统计的结果只是一个近似值。</t>
  </si>
  <si>
    <t>AMF.RegSub.CmIdleMax._Ta</t>
  </si>
  <si>
    <t>分跟踪区的AMF最大空闲态用户数</t>
  </si>
  <si>
    <t>分TA统计当前处于CM-IDLE状态的用户数，取统计周期内的最大值。如果网络配置约定TAList只包括当前TA，则分跟踪区的统计是准确的；若网络配置TAList可以包括多个TA，则以上次用户处于连接态时的TA作为用户当前TA，但这样统计的结果只是一个近似值。</t>
  </si>
  <si>
    <t>AMF.RegSub.CmConnected</t>
  </si>
  <si>
    <t>AMF连接态用户数</t>
  </si>
  <si>
    <t>当前所有注册在AMF上的处于CM-CONNECTED状态的用户.</t>
  </si>
  <si>
    <t>AMF.RegSub.CmConnectedMean</t>
  </si>
  <si>
    <t>AMF平均连接态用户数</t>
  </si>
  <si>
    <t>当前所有注册在AMF上的处于CM-CONNECTED状态的用户，取统计周期内的平均值</t>
  </si>
  <si>
    <t>AMF.RegSub.CmConnectedMax</t>
  </si>
  <si>
    <t>AMF最大连接态用户数</t>
  </si>
  <si>
    <t>当前所有注册在AMF上的处于CM-CONNECTED状态的用户，取统计周期内的最大值</t>
  </si>
  <si>
    <t>AMF.RegSub.CmConnected._Ta</t>
  </si>
  <si>
    <t>分跟踪区的AMF连接态用户数</t>
  </si>
  <si>
    <t>分跟踪区统计当前所有注册在AMF上的处于CM-CONNECTED状态的用户.</t>
  </si>
  <si>
    <t>AMF.RegSub.CmConnectedMean._Ta</t>
  </si>
  <si>
    <t>分跟踪区的AMF平均连接态用户数</t>
  </si>
  <si>
    <t>分跟踪区统计当前所有注册在AMF上的处于CM-CONNECTED状态的用户，取统计周期内的平均值</t>
  </si>
  <si>
    <t>AMF.RegSub.CmConnectedMax._Ta</t>
  </si>
  <si>
    <t>分跟踪区的AMF最大连接态用户数</t>
  </si>
  <si>
    <t>分跟踪区统计当前所有注册在AMF上的处于CM-CONNECTED状态的用户，取统计周期内的最大值</t>
  </si>
  <si>
    <t>AMF.RegSub.CmConnected._Ns</t>
  </si>
  <si>
    <t>分切片的AMF连接态用户数</t>
  </si>
  <si>
    <t>分切片统计当前所有注册在AMF上的处于CM-CONNECTED状态的用户.</t>
  </si>
  <si>
    <t>AMF.RegSub._Ns</t>
  </si>
  <si>
    <t>分切片的AMF注册用户数</t>
  </si>
  <si>
    <t>AMF支持的允许UE使用的S-NSSAI统计每个网络切片在AMF上的用户数。以AMF下发给UE的allowed S-NSSAI中AMF支持的S-NSSAI的个数为准。</t>
  </si>
  <si>
    <t>AMF.RegSubMean._Ns</t>
  </si>
  <si>
    <t>分切片的AMF平均注册用户数</t>
  </si>
  <si>
    <t>AMF支持的允许UE使用的S-NSSAI统计每个网络切片在AMF上的用户数，取统计周期内的平均值。以AMF下发给UE的allowed S-NSSAI中AMF支持的S-NSSAI的个数为准。</t>
  </si>
  <si>
    <t>AMF.RegSubMax._Ns</t>
  </si>
  <si>
    <t>分切片的AMF最大注册用户数</t>
  </si>
  <si>
    <t>AMF支持的允许UE使用的S-NSSAI统计每个网络切片在AMF上的用户数，取统计周期内的最大值。以AMF下发给UE的allowed S-NSSAI中AMF支持的S-NSSAI的个数为准。</t>
  </si>
  <si>
    <t>AMF.RegSub._NumSeg</t>
  </si>
  <si>
    <t>分号段的AMF注册用户数</t>
  </si>
  <si>
    <t>分号段统计注册在AMF上的用户。伪测量_NumSeg的取值形式如下：
１）对于国漫用户：
　　&lt;MCC&gt;&lt;MNC&gt;, 即IMSI的前5(6)位数字。
    AMF.NbrSubEcm.10001
2）对于网内用户：
   &lt;NDC&gt;&lt;H0H1H2H3&gt;,如
   AMF.NbrSubEcm.1370101</t>
  </si>
  <si>
    <t>1小时</t>
  </si>
  <si>
    <t>AMFHC01</t>
  </si>
  <si>
    <t>AMF.AttInitReg</t>
  </si>
  <si>
    <t>初始注册请求次数</t>
  </si>
  <si>
    <t>初始注册请求次数，并分TA进行统计。</t>
  </si>
  <si>
    <t xml:space="preserve">AMF收到UE发送的注册请求消息（REGISTRATION REQUEST，3GPP TS 24.501），其中“5GS registration type”信元的取值为“initial registration”，不计重发。 </t>
  </si>
  <si>
    <t xml:space="preserve">次
</t>
  </si>
  <si>
    <t>是</t>
  </si>
  <si>
    <t>AMF.AttInitReg._Ta</t>
  </si>
  <si>
    <t>分跟踪区的初始注册请求次数</t>
  </si>
  <si>
    <t>AMFHC02</t>
  </si>
  <si>
    <t>AMF.SuccInitReg</t>
  </si>
  <si>
    <t>初始注册成功次数</t>
  </si>
  <si>
    <t>初始注册完成次数，并分TA进行统计。</t>
  </si>
  <si>
    <t xml:space="preserve">初始注册流程中，AMF收到UE发送注册完成消息（REGISTRATION COMPLETE，3GPP TS 24.501），不计重发。 
</t>
  </si>
  <si>
    <t>AMF.SuccInitReg._Ta</t>
  </si>
  <si>
    <t>分跟踪区的初始注册成功次数</t>
  </si>
  <si>
    <t>AMFHC03</t>
  </si>
  <si>
    <t>AMF.FailedInitReg</t>
  </si>
  <si>
    <t>初始注册失败次数</t>
  </si>
  <si>
    <r>
      <rPr>
        <sz val="10"/>
        <rFont val="宋体"/>
        <charset val="134"/>
      </rPr>
      <t>初始注册失败次数，分原因进行分类统计；
其中，原因值3、5、6、7.User、15.User、27、9.User、11、12、13、62、111.User视为用户原因。</t>
    </r>
  </si>
  <si>
    <t>初始注册流程中，AMF向UE发送注册拒绝消息（REGISTRATION REJECT，3GPP TS 24.501）。</t>
  </si>
  <si>
    <t>AMF.FailedInitReg._Cause</t>
  </si>
  <si>
    <t>分原因值的初始注册失败次数</t>
  </si>
  <si>
    <t>初始注册流程中，AMF向UE发送注册拒绝消息（REGISTRATION REJECT，3GPP TS 24.501），根据5GMM Cause的不同取值进行统计。</t>
  </si>
  <si>
    <t>AMF.FailedInitReg.3</t>
  </si>
  <si>
    <t>初始注册失败次数_非法用户</t>
  </si>
  <si>
    <t>初始注册流程中，AMF向UE发送注册拒绝消息5GMM Cause=3(Illegal UE)。</t>
  </si>
  <si>
    <t>AMF.FailedInitReg.5</t>
  </si>
  <si>
    <t>初始注册失败次数_PEI不允许</t>
  </si>
  <si>
    <t>初始注册流程中，AMF向UE发送注册拒绝消息5GMM Cause=5(PEI not accepted)。</t>
  </si>
  <si>
    <t>AMF.FailedInitReg.6</t>
  </si>
  <si>
    <t>初始注册失败次数_非法设备</t>
  </si>
  <si>
    <t>初始注册流程中，AMF向UE发送注册拒绝消息5GMM Cause=6(Illegal ME)。</t>
  </si>
  <si>
    <t>AMF.FailedInitReg.7</t>
  </si>
  <si>
    <t>初始注册失败次数_5GS服务不允许</t>
  </si>
  <si>
    <t>初始注册流程中，AMF向UE发送注册拒绝消息5GMM Cause=7(5GS services not allowed)。包括AMF.FailedInitReg.7.User中定义的场景以及以下场景：
(1)AUSF拒绝AMF的鉴权请求，拒绝的HTTP status code为404 Not Found，application error为USER_NOT_FOUND。
(2)UDM拒绝AMF的注册请求，拒绝的HTTP status code为404 Not Found，application error为USER_NOT_FOUND。
(3)其它场景。</t>
  </si>
  <si>
    <t>AMF.FailedInitReg.7.User</t>
  </si>
  <si>
    <t>初始注册失败次数_5GS服务不允许_用户原因</t>
  </si>
  <si>
    <t>初始注册流程中，AMF向UE发送注册拒绝消息5GMM Cause=7(5GS services not allowed),包括以下场景：
(1)AUSF拒绝AMF对UE的鉴权请求，拒绝的HTTP status code为403 Forbidden。说明：还需要协议进行澄清，是否有更详细的application error用于区别不同的场景，比如是仅仅不允许5G接入，还是不允许整个PS业务接入等，AMF据此区分给UE下发的具体原因值。
(2)UDM拒绝AMF对UE的注册请求，拒绝的HTTP status code为403 Forbidden，application error为NO_PS_SUBSCRIPTION。</t>
  </si>
  <si>
    <t>AMF.FailedInitReg.15</t>
  </si>
  <si>
    <t>初始注册失败次数_跟踪区内无合适小区</t>
  </si>
  <si>
    <t>初始注册流程中，AMF向UE发送注册拒绝消息5GMM Cause=15(No Suitable Cells In tracking area)。包括AMF.FailedInitReg.15.User中定义的场景以及以下场景：
(1)AUSF拒绝AMF的鉴权请求，拒绝的HTTP status code为500 Internal Server Error。
(2)UDM拒绝AMF的注册请求，拒绝的HTTP status code为500 Internal Server Error。
(3)其它场景。</t>
  </si>
  <si>
    <t>AMF.FailedInitReg.15.User</t>
  </si>
  <si>
    <t>初始注册失败次数_跟踪区内无合适小区_用户原因</t>
  </si>
  <si>
    <t>初始注册流程中，AMF向UE发送注册拒绝消息5GMM Cause=15(No Suitable Cells In tracking area)。包括以下场景：
(1)AUSF拒绝AMF对UE的鉴权请求，拒绝的HTTP status code为403 Forbidden。说明：还需要协议进行澄清，是否有更详细的application error用于区别不同的场景，比如是仅仅不允许5G接入，还是不允许整个PS业务接入等，AMF据此区分给UE下发的具体原因值。
(2)UDM拒绝AMF对UE的注册请求，拒绝的HTTP status code为403 Forbidden，application error为UNKNOWN_5GS_SUBSCRIPTION，ROAMING_NOT_ALLOWED，ACCESS_NOT_ALLOWED或RAT_NOT ALLOWED。</t>
  </si>
  <si>
    <t>AMF.FailedInitReg.12</t>
  </si>
  <si>
    <t xml:space="preserve">初始注册失败次数_跟踪区不允许       </t>
  </si>
  <si>
    <t>初始注册流程中，AMF向UE发送注册拒绝消息5GMM Cause=12（Tracking area not allowed）。包括以下场景：
(1)用户签约5G业务，但ARD参数设置为NR禁止，AMF发起用户注册时，因RAT-Type=NR，UDM拒绝AMF。HTTP状态码为403 Forbidden，原因值为RAT_NOT_ALLOWED。</t>
  </si>
  <si>
    <t>AMF.FailedInitReg.13</t>
  </si>
  <si>
    <t>初始注册失败次数_漫游跟踪区禁止接入</t>
  </si>
  <si>
    <t>初始注册流程中，AMF向UE发送注册拒绝消息5GMM Cause=13(Roaming not allowed in this tracking area)。包括以下场景：
(1)用户签约5G业务，但ARD参数设置为NR禁止，AMF发起用户注册时，因RAT-Type=NR，UDM拒绝AMF。HTTP状态码为403 Forbidden，原因值为RAT_NOT_ALLOWED。</t>
  </si>
  <si>
    <t>AMF.FailedInitReg.27</t>
  </si>
  <si>
    <t xml:space="preserve">初始注册失败次数_N1模式不允许 </t>
  </si>
  <si>
    <r>
      <rPr>
        <sz val="10"/>
        <rFont val="宋体"/>
        <charset val="134"/>
      </rPr>
      <t>初始注册流程中，AMF向UE发送注册拒绝消息5GMM Cause=27(N1 mode not allowed)。包括以下场景：
(1)用户停机，AMF鉴权请求时，AUSF拒绝AMF HTTP状态码为403 Forbidden，原因值为AUTHENTICATION_REJECTED
(2)用户停机，鉴权通过后，AMF切片信息查询时，UDM拒绝AMF HTTP状态码为404 Not Found，原因值为Data_NOT_FOUND
(3)用户停机，鉴权通过后，AMF注册请求时，UDM拒绝AMF" HTTP状态码为403 Forbidden，原因值为UNKNOWN_5GS_SUBSCRIPTION
(4)IWF下，用户停机，鉴权成功后，AMF发起用户切片信息查询，IWF作为MME发起至HSS的ULR（Update-Location-Request）消息，HSS返回ULA消息，携带DIAMETER_ERROR_USER_UNKNOWN(5001)或DIAMETER_ERROR_UNKNOWN_EPS_SUBSCRIPTION (5420)等原因值，IWF收到后拒绝AMF" HTTP状态码为404，原因值为DATA_NOT_FOUND
(5)IWF下，用户停机，鉴权成功后，AMF发起用户注册时，IWF作为MME发起至HSS的ULR（Update-Location-Request）消息，HSS返回ULA消息，携带DIAMETER_ERROR_USER_UNKNOWN(5001)或DIAMETER_ERROR_UNKNOWN_EPS_SUBSCRIPTION (5420)等原因值，IWF收到后拒绝AMF" HTTP状态码为403，原因值为UNKNOWN_5GS_SUBSCRIPTION
(6)IWF下，用户停机，用户已附着在5G网络，HSS下发CLR（Cancel）消息其中Cancellation Type为MME_UPDATE_PROCEDURE至MME，IWF作为MME接收后，作为UDM发起 Nudm_UEContextManagement_DeRegisterationNotification Request消息通知AMF去注册，去注册原因值为5GS to EPS Mobility" 去注册原因值为5GS to EPS Mobility
(7)IWF下，用户停机，鉴权成功后，AMF发起用户切片信息查询，IWF作为MME发起至HSS的ULR（Update-Location-Request）消息，携带ODB支持，则HSS返回ULA消息，携带ODB（bit0 ，All Packet Oriented Services Barred），IWF收到后拒绝AMF" HTTP状态码为404，原因值为DATA_NOT_FOUND
(8)IWF下，用户停机，鉴权成功后，AMF发起用户注册时，IWF作为MME发起至HSS的ULR（Update-Location-Request）消息，携带ODB支持，则HSS返回ULA消息，携带ODB（bit0 ，All Packet Oriented Services Barred），IWF收到后拒绝AMF" HTTP状态码为403，原因值为UNKNOWN_5GS_SUBSCRIPTION
(9)IWF下，用户停机，用户已附着在5G网络，HSS下发ISD（Insert-Subscriber-Data）消息，携带ODB（bit0 ，All Packet Oriented Services Barred），IWF作为MME接收后，作为UDM发起 Nudm_UEContextManagement_DeRegisterationNotification Request消息通知AMF去注册，去注册原因值为为SUBSCRIPTION_WITHDRAWN" 去注册原因值为为SUBSCRIPTION_WITHDRAWN
(10)IWF下，用户停机，鉴权成功后，AMF发起用户切片信息查询，IWF作为MME发起至HSS的ULR（Update-Location-Request）消息，携带ODB不支持，则HSS返回ULA消息，错误码为DIAMETER_ERROR_ROAMING_NOT_ALLOWED，IWF收到后拒绝AMF" HTTP状态码为404，原因值为DATA_NOT_FOUND
(11)IWF下，用户停机，鉴权成功后，AMF发起用户注册时，IWF作为MME发起至HSS的ULR（Update-Location-Request）消息，携带ODB不支持，则HSS返回ULA消息，错误码为DIAMETER_ERROR_ROAMING_NOT_ALLOWED，IWF收到后拒绝AMF" HTTP状态码为403，原因值为UNKNOWN_5GS_SUBSCRIPTION
(12)IWF下，用户停机，用户已附着在5G网络，HSS下发CLR（Cancel）消息其中Cancellation Type为MME MME_UPDATE_PROCEDURE至MME，IWF作为MME接收后，作为UDM发起 Nudm_UEContextManagement_DeRegisterationNotification Request消息通知AMF去注册，去注册原因值为5GS to EPS Mobility" 去注册原因值为5GS to EPS Mobility</t>
    </r>
  </si>
  <si>
    <t>AMF.FailedInitReg.62</t>
  </si>
  <si>
    <t xml:space="preserve">初始注册失败次数_无可用网络切片     </t>
  </si>
  <si>
    <t>初始注册流程中，AMF向UE发送注册拒绝消息5GMM Cause=62(No network slices available)。包括以下场景：
(1)用户注册时，请求切片不允许被访问或AMF本地判断切片不允许访问，AMF拒绝用户注册 "请求切片不允许被访问，NSSF返回#403 Forbidden，原因值为NSSAI_NOT_SUPPPORTED，或AMF本地判断切片不允许访问，AMF拒绝用户注册"</t>
  </si>
  <si>
    <t>AMF.FailedInitReg.11</t>
  </si>
  <si>
    <t xml:space="preserve">初始注册失败次数_PLMN不允许 </t>
  </si>
  <si>
    <t>初始注册流程中，AMF向UE发送注册拒绝消息5GMM Cause=11(PLMN not allowed)。包括以下场景：
(1)针对漫入5G SA用户，用户归属运营商与中国移动签订5G SA漫游协议，但用户未开通国际漫游业务，AMF向AUSF发起鉴权请求时，若AUSF拒绝AMF "AUSF拒绝AMF ，HTTP状态码为403 Forbidden，原因值为SERVING_NETWORK_NOT_AUTHORIZED"
(2)"针对漫入5G SA用户，用户归属运营商与中国移动签订5G SA漫游协议，但用户未开通国际漫游业务，AMF发起注册请求，UDM应拒绝AMF" UDM应拒绝AMF，HTTP状态码为403 Forbidden，原因值为ROAMING_NOT_ALLOWED</t>
  </si>
  <si>
    <t>AMF.FailedInitReg.111</t>
  </si>
  <si>
    <t>初始注册失败次数_协议错误</t>
  </si>
  <si>
    <t>初始注册流程中，AMF向UE发送注册拒绝消息5GMM Cause=111(protocol error, unspecified)。包括AMF.FailedInitReg.111.User场景及以下场景：
1）AMF通过NRF发现UDM/AUSF失败且本地未配置UDM/AUSF地址，NRF返回的HTTP状态码为400 Bad Request、或404 Not Found、或500 Internal Server Error等；
2）AMF向AUSF发起鉴权请求或向UDM发起注册请求时，若AMF一段时间内未收到AUSF或UDM的任何响应或收到HTTP状态码504 Gateway Timeout时；
3）AMF收到AUSF返回HTTP状态码404 Not Found，原因值为CONTEXT_NOT_FOUND；
4）AMF给AUSF发送鉴权确认消息时，AUSF因内部原因给AMF返回HTTP状态码500，原因值为SYSTEM_FAILURE；
5）AMF向UDM发起注册或更新流程时，UDM判断语义错误，返回403 Forbidden，原因值为422 Unprocessable Entity，原因值为UNPROCESSABLE_REQUEST；
6）AMF内部异常导致注册流程失败；
7）其他场景</t>
  </si>
  <si>
    <t>AMF.FailedInitReg.111.User</t>
  </si>
  <si>
    <t>初始注册失败次数_协议错误_用户原因</t>
  </si>
  <si>
    <t>初始注册流程中，AMF向UE发送注册拒绝消息5GMM Cause=111(protocol error, unspecified)。包括以下场景：
(1)用户注册时，由于UE加密算法或者完整性算法与AMF不匹配导致注册拒绝
(2)AMF向AUSF发起鉴权请求，因UDM生成鉴权向量失败，AUSF返回500 Internal Server Error，原因值为AV_GENERATION_PROBLEM
(3)AMF向UDM发起注册，UDM判断需要重新鉴权，返回403 Forbidden，原因值为REAUTHENTICATION_REQUIRED
(4)在AM Policy和UE Policy更新流程中，PCF未找到用户信息，给AMF回了策略更新失败，AMF将拒绝用户接入，触发用户重新接入 HTTP状态码为404 Not Found，原因值为RESOURCE_URI_STRUCTURE_NOT_FOUND
(5)核心网收到终端的消息不符合3GPP标准协议，AMF拒绝用户接入</t>
  </si>
  <si>
    <t>AMF.FailedInitReg._Ta</t>
  </si>
  <si>
    <t>分跟踪区的初始注册失败次数</t>
  </si>
  <si>
    <r>
      <rPr>
        <sz val="10"/>
        <rFont val="宋体"/>
        <charset val="134"/>
      </rPr>
      <t>分跟踪区的初始注册失败次数，分原因进行分类统计；
其中，原因值3、5、6、7.User、8、15.User、27、9.User、11、12、13、62、111.User视为用户原因。</t>
    </r>
  </si>
  <si>
    <t xml:space="preserve">初始注册流程中，AMF向UE发送注册拒绝消息（REGISTRATION REJECT，3GPP TS 24.501） </t>
  </si>
  <si>
    <t>AMF.FailedInitReg._Ta.3</t>
  </si>
  <si>
    <t>分跟踪区的初始注册失败次数_非法用户</t>
  </si>
  <si>
    <t>AMF.FailedInitReg._Ta.5</t>
  </si>
  <si>
    <t>分跟踪区的初始注册失败次数_PEI不允许</t>
  </si>
  <si>
    <t>AMF.FailedInitReg._Ta.6</t>
  </si>
  <si>
    <t>分跟踪区的初始注册失败次数_非法设备</t>
  </si>
  <si>
    <t>AMF.FailedInitReg._Ta.7</t>
  </si>
  <si>
    <t>分跟踪区的初始注册失败次数_5GS服务不允许</t>
  </si>
  <si>
    <t>AMF.FailedInitReg._Ta.7.User</t>
  </si>
  <si>
    <t>分跟踪区的初始注册失败次数_5GS服务不允许_用户原因</t>
  </si>
  <si>
    <t>AMF.FailedInitReg._Ta.15</t>
  </si>
  <si>
    <t>分跟踪区的初始注册失败次数_跟踪区内无合适小区</t>
  </si>
  <si>
    <t>AMF.FailedInitReg._Ta.15.User</t>
  </si>
  <si>
    <t>分跟踪区的初始注册失败次数_跟踪区内无合适小区_用户原因</t>
  </si>
  <si>
    <t>AMF.FailedInitReg._Ta.12</t>
  </si>
  <si>
    <t xml:space="preserve">分跟踪区的初始注册失败次数_跟踪区不允许       </t>
  </si>
  <si>
    <t>AMF.FailedInitReg._Ta.13</t>
  </si>
  <si>
    <t>分跟踪区的初始注册失败次数_漫游跟踪区禁止接入</t>
  </si>
  <si>
    <t>AMF.FailedInitReg._Ta.27</t>
  </si>
  <si>
    <t xml:space="preserve">分跟踪区的初始注册失败次数_N1模式不允许 </t>
  </si>
  <si>
    <t>AMF.FailedInitReg._Ta.62</t>
  </si>
  <si>
    <t xml:space="preserve">分跟踪区的初始注册失败次数_无可用网络切片     </t>
  </si>
  <si>
    <t>AMF.FailedInitReg._Ta.11</t>
  </si>
  <si>
    <t xml:space="preserve">分跟踪区的初始注册失败次数_PLMN不允许 </t>
  </si>
  <si>
    <t>AMF.FailedInitReg._Ta.111</t>
  </si>
  <si>
    <t>分跟踪区的初始注册失败次数_协议错误</t>
  </si>
  <si>
    <t>AMF.FailedInitReg._Ta.111.User</t>
  </si>
  <si>
    <t>分跟踪区的初始注册失败次数_协议错误_用户原因</t>
  </si>
  <si>
    <t>AMFHC04</t>
  </si>
  <si>
    <t>AMF.InitRegTime</t>
  </si>
  <si>
    <t>初始注册平均时长</t>
  </si>
  <si>
    <t>成功的初始附着流程的平均时长</t>
  </si>
  <si>
    <t>一个统计周期内从UE收到注册请求消息（REGISTRATION REQUEST，3GPP TS 24.501），其中“5GS registration type”信元的取值为“initial registration”，到从UE收到注册完成消息（REGISTRATION COMPLETE，3GPP TS 24.501）的平均间隔时长。对于跨统计周期的初始注册流程，在流程完成所在周期内参与平均值计算。</t>
  </si>
  <si>
    <t>SI</t>
  </si>
  <si>
    <t>实数</t>
  </si>
  <si>
    <t>毫秒</t>
  </si>
  <si>
    <t>无此业务流程时，上报空值"".</t>
  </si>
  <si>
    <t>AMFHD01</t>
  </si>
  <si>
    <t>AMF.RegUpdReq</t>
  </si>
  <si>
    <t>注册更新请求次数</t>
  </si>
  <si>
    <t>注册更新请求次数，并分TA进行统计。</t>
  </si>
  <si>
    <t xml:space="preserve">AMF收到UE发送的注册请求消息（REGISTRATION REQUEST，3GPP TS 24.501），其中“5GS registration type”信元的取值为“mobility registration updating”或“periodic registration updating”，不计重发。 
</t>
  </si>
  <si>
    <t>AMF.RegUpdReq._Ta</t>
  </si>
  <si>
    <r>
      <rPr>
        <sz val="10"/>
        <color theme="1"/>
        <rFont val="宋体"/>
        <charset val="134"/>
      </rPr>
      <t>分TA的</t>
    </r>
    <r>
      <rPr>
        <sz val="10"/>
        <color rgb="FF0000FF"/>
        <rFont val="宋体"/>
        <charset val="134"/>
      </rPr>
      <t>注册</t>
    </r>
    <r>
      <rPr>
        <sz val="10"/>
        <color theme="1"/>
        <rFont val="宋体"/>
        <charset val="134"/>
      </rPr>
      <t>更新请求次数</t>
    </r>
  </si>
  <si>
    <t>AMF.RegUpdReq.Mob.InterAmf</t>
  </si>
  <si>
    <t>AMF间移动性注册更新请求次数</t>
  </si>
  <si>
    <t>AMF间移动性注册更新请求次数，并分TA进行统计。</t>
  </si>
  <si>
    <t xml:space="preserve">AMF收到UE发送的注册请求消息（REGISTRATION REQUEST，3GPP TS 24.501），其中“5GS registration type”信元的取值为“mobility registration updating”，“5GS mobile identity”信元中携带的5G-GUTI为其它AMF分配，不计重发。 
</t>
  </si>
  <si>
    <t>AMF.RegUpdReq.Mob.InterAmf._Ta</t>
  </si>
  <si>
    <t>分TA的AMF间移动性注册更新请求次数</t>
  </si>
  <si>
    <t>AMF.RegUpdReq.Mob.IntraAmf</t>
  </si>
  <si>
    <t>AMF内移动性注册更新请求次数</t>
  </si>
  <si>
    <t>AMF内移动性注册更新请求次数，并分TA进行统计。</t>
  </si>
  <si>
    <t xml:space="preserve">AMF收到UE发送的注册请求消息（REGISTRATION REQUEST，3GPP TS 24.501），其中“5GS registration type”信元的取值为“mobility registration updating”，“5GS mobile identity”信元中携带的5G-GUTI为本AMF分配，不计重发。 
</t>
  </si>
  <si>
    <t>AMF.RegUpdReq.Mob.IntraAmf._Ta</t>
  </si>
  <si>
    <t>分TA的AMF内移动性注册更新请求次数</t>
  </si>
  <si>
    <t>AMF.RegUpdReq.Per</t>
  </si>
  <si>
    <t>周期性注册更新请求次数</t>
  </si>
  <si>
    <t>周期性注册更新请求次数，并分TA进行统计。</t>
  </si>
  <si>
    <t xml:space="preserve">AMF收到UE发送的注册请求消息（REGISTRATION REQUEST，3GPP TS 24.501），其中“5GS registration type”信元的取值为“periodic registration updating”，不计重发。 
</t>
  </si>
  <si>
    <t>AMF.RegUpdReq.Per._Ta</t>
  </si>
  <si>
    <t>分TA的周期性注册更新请求次数</t>
  </si>
  <si>
    <t>AMFHD02</t>
  </si>
  <si>
    <t>AMF.RegUpdAcpt</t>
  </si>
  <si>
    <t>注册更新接受次数</t>
  </si>
  <si>
    <t>注册更新接受次数，并分TA进行统计。</t>
  </si>
  <si>
    <t xml:space="preserve">AMF向UE发送注册接受消息（REGISTRATION ACCEPT，3GPP TS 24.501），不计重发。 </t>
  </si>
  <si>
    <t>AMF.RegUpdAcpt._Ta</t>
  </si>
  <si>
    <r>
      <rPr>
        <sz val="10"/>
        <color theme="1"/>
        <rFont val="宋体"/>
        <charset val="134"/>
      </rPr>
      <t>分TA的</t>
    </r>
    <r>
      <rPr>
        <sz val="10"/>
        <color rgb="FF0000FF"/>
        <rFont val="宋体"/>
        <charset val="134"/>
      </rPr>
      <t>注册</t>
    </r>
    <r>
      <rPr>
        <sz val="10"/>
        <color theme="1"/>
        <rFont val="宋体"/>
        <charset val="134"/>
      </rPr>
      <t>更新接受次数</t>
    </r>
  </si>
  <si>
    <t>AMF.RegUpdAcpt.Mob.InterAmf</t>
  </si>
  <si>
    <t>AMF间移动性注册更新接受次数</t>
  </si>
  <si>
    <t>AMF间移动性注册更新接受次数，并分TA进行统计。</t>
  </si>
  <si>
    <t>AMF.RegUpdAcpt.Mob.InterAmf._Ta</t>
  </si>
  <si>
    <t>分TA的AMF间移动性注册更新接受次数</t>
  </si>
  <si>
    <t>AMF.RegUpdAcpt.Mob.IntraAmf</t>
  </si>
  <si>
    <t>AMF内移动性注册更新接受次数</t>
  </si>
  <si>
    <t>AMF内移动性注册更新接受次数，并分TA进行统计。</t>
  </si>
  <si>
    <t>AMF.RegUpdAcpt.Mob.IntraAmf._Ta</t>
  </si>
  <si>
    <t>分TA的AMF内移动性注册更新接受次数</t>
  </si>
  <si>
    <t>AMF.RegUpdAcpt.Per</t>
  </si>
  <si>
    <t>周期性注册更新接受次数</t>
  </si>
  <si>
    <t>周期性注册更新接受消息的个数，并分TA进行统计。</t>
  </si>
  <si>
    <t>AMF.RegUpdAcpt.Per._Ta</t>
  </si>
  <si>
    <t>分TA的周期性注册更新接受次数</t>
  </si>
  <si>
    <t>AMFHD03</t>
  </si>
  <si>
    <t>AMF.RegUpdRej</t>
  </si>
  <si>
    <t>注册更新失败次数</t>
  </si>
  <si>
    <t>注册更新失败次数，分原因进行分类统计。
其中，原因值3、6、7视为用户原因。</t>
  </si>
  <si>
    <t>注册更新流程中，AMF向UE发送注册拒绝消息（REGISTRATION REJECT，3GPP TS 24.501）。</t>
  </si>
  <si>
    <t>AMF.RegUpdRej._Cause</t>
  </si>
  <si>
    <t>分原因的注册更新失败次数</t>
  </si>
  <si>
    <t>注册更新流程中，AMF向UE发送注册拒绝消息（REGISTRATION REJECT，3GPP TS 24.501），根据5GMM Cause的不同取值进行统计。</t>
  </si>
  <si>
    <t>AMF.RegUpdRej.3</t>
  </si>
  <si>
    <t>注册更新失败次数(非法用户）</t>
  </si>
  <si>
    <t>注册更新流程中，AMF向UE发送注册拒绝消息，其中5GMM Cause=3(Illegal UE)。</t>
  </si>
  <si>
    <t>AMF.RegUpdRej.6</t>
  </si>
  <si>
    <t>注册更新失败次数（非法设备）</t>
  </si>
  <si>
    <t>注册更新流程中，AMF向UE发送注册拒绝消息，其中5GMM Cause=6(Illegal ME)。</t>
  </si>
  <si>
    <t>AMF.RegUpdRej.7</t>
  </si>
  <si>
    <t>注册更新失败次数（5GS服务不允许）</t>
  </si>
  <si>
    <t>注册更新流程中，AMF向UE发送注册拒绝消息，其中5GMM Cause=7(5GS services not allowed)。</t>
  </si>
  <si>
    <t>AMF.RegUpdRej._Ta</t>
  </si>
  <si>
    <t>分TA的注册更新失败次数</t>
  </si>
  <si>
    <t>分TA的注册更新失败次数，分原因进行分类统计。
其中，原因值3、6、7视为用户原因。</t>
  </si>
  <si>
    <t>注册更新流程中，AMF向UE发送注册拒绝消息（REGISTRATION REJECT，3GPP TS 24.501）</t>
  </si>
  <si>
    <t>AMF.RegUpdRej._Ta.3</t>
  </si>
  <si>
    <t>分TA的注册更新失败次数(非法用户）</t>
  </si>
  <si>
    <t>AMF.RegUpdRej._Ta.6</t>
  </si>
  <si>
    <t>分TA的注册更新失败次数（非法设备）</t>
  </si>
  <si>
    <t>AMF.RegUpdRej._Ta.7</t>
  </si>
  <si>
    <t>分TA的注册更新失败次数（5GS服务不允许）</t>
  </si>
  <si>
    <t>AMFHE01</t>
  </si>
  <si>
    <t>AMF.PagAtt</t>
  </si>
  <si>
    <t>寻呼请求次数</t>
  </si>
  <si>
    <t>AMF的寻呼请求次数，并分TA进行统计。不包括二次寻呼（二次及二次以上统称为二次寻呼）请求次数。</t>
  </si>
  <si>
    <t xml:space="preserve">AMF发送N2接口寻呼请求消息（PAGING，3GPP TS 38.413），不计二次寻呼请求。
注：对于TAlist中的多个TA/NG-RAN发送寻呼消息，只记为一次寻呼请求。
</t>
  </si>
  <si>
    <t>AMF.PagAtt._Ta</t>
  </si>
  <si>
    <r>
      <rPr>
        <sz val="10"/>
        <color rgb="FF0000FF"/>
        <rFont val="宋体"/>
        <charset val="134"/>
      </rPr>
      <t>分</t>
    </r>
    <r>
      <rPr>
        <sz val="10"/>
        <rFont val="宋体"/>
        <charset val="134"/>
      </rPr>
      <t>跟踪区寻呼请求次数</t>
    </r>
  </si>
  <si>
    <t>AMF发送N2接口寻呼请求消息（PAGING，3GPP TS 38.413），不计二次寻呼请求。
注：当寻呼范围是小于或等于某TA时，该TA的寻呼请求个数加1；当寻呼范围大于某TA时，该TA寻呼请求个数不增加。</t>
  </si>
  <si>
    <t>AMFHE02</t>
  </si>
  <si>
    <t>AMF.FirstPagingSucc</t>
  </si>
  <si>
    <t>一次寻呼响应次数</t>
  </si>
  <si>
    <t xml:space="preserve">一次寻呼成功次数，并分TA进行统计。
</t>
  </si>
  <si>
    <t>AMF发送第一次寻呼请求消息后，收到UE发送的响应寻呼请求的Service Request、Registration Request等消息（3GPP TS 24.501）。</t>
  </si>
  <si>
    <r>
      <rPr>
        <sz val="10"/>
        <color rgb="FF0000FF"/>
        <rFont val="宋体"/>
        <charset val="134"/>
      </rPr>
      <t>分</t>
    </r>
    <r>
      <rPr>
        <sz val="10"/>
        <rFont val="宋体"/>
        <charset val="134"/>
      </rPr>
      <t>跟踪区一次寻呼响应次数</t>
    </r>
  </si>
  <si>
    <t>AMF发送第一次寻呼请求消息后，收到UE发送的响应寻呼请求的Service Request、Registration Request等消息（3GPP TS 24.501）。
注：当寻呼范围小于或等于某TA且UE在此TA响应寻呼，则该TA的寻呼成功个数加1；当寻呼范围大于某TA时，无论UE是否响应，该性能测量数据不加1。</t>
  </si>
  <si>
    <t>AMFHE03</t>
  </si>
  <si>
    <t>AMF.SecondPagingSucc</t>
  </si>
  <si>
    <t>二次寻呼响应次数</t>
  </si>
  <si>
    <t>二次（及二次以上）寻呼成功次数，并分TA进行统计。</t>
  </si>
  <si>
    <t>AMF发送二次（及二次以上）寻呼请求消息后，收到UE发送的响应寻呼请求的Service Request、Registration Request等消息（3GPP TS 24.501）。</t>
  </si>
  <si>
    <r>
      <rPr>
        <sz val="10"/>
        <color rgb="FF0000FF"/>
        <rFont val="宋体"/>
        <charset val="134"/>
      </rPr>
      <t>分</t>
    </r>
    <r>
      <rPr>
        <sz val="10"/>
        <rFont val="宋体"/>
        <charset val="134"/>
      </rPr>
      <t>跟踪区二次寻呼响应次数</t>
    </r>
  </si>
  <si>
    <t>AMF发送二次（及二次以上）寻呼请求消息后，收到UE发送的响应寻呼请求的Service Request、Registration Request等消息（3GPP TS 24.501）。
注：当寻呼范围小于或等于某TA且UE在此TA响应寻呼，则该TA的寻呼成功个数加1；当寻呼范围大于某TA时，无论UE是否响应，该性能测量数据不加1。</t>
  </si>
  <si>
    <t>AMFHE04</t>
  </si>
  <si>
    <t>AMF.AttServiceReq</t>
  </si>
  <si>
    <t>业务请求尝试次数</t>
  </si>
  <si>
    <t xml:space="preserve">UE发起的业务请求次数
</t>
  </si>
  <si>
    <t>AMF收到UE发送的“业务请求”消息（Service Request，3GPP TS 24.501）。</t>
  </si>
  <si>
    <t>AMFHE05</t>
  </si>
  <si>
    <t>AMF.FailServiceReq</t>
  </si>
  <si>
    <t>业务请求被拒次数</t>
  </si>
  <si>
    <t>UE发起业务请求被拒绝个数</t>
  </si>
  <si>
    <t>AMF向UE发送“业务拒绝”消息（Service Reject），每个用户原因对应一个子测量项。用户原因参考3GPP TS 24.501。</t>
  </si>
  <si>
    <t>AMF.FailServiceReq._Cause</t>
  </si>
  <si>
    <t>分原因的业务请求被拒次数</t>
  </si>
  <si>
    <t>AMFHF01</t>
  </si>
  <si>
    <t>AMF内Xn接口切换尝试数</t>
  </si>
  <si>
    <t>AMF内基于Xn接口的切换尝试次数。</t>
  </si>
  <si>
    <t>AMF收到目标NG-RAN发出的路径切换请求（Path Switch Request，3GPP TS 38.413）消息。</t>
  </si>
  <si>
    <t>AMFHF02</t>
  </si>
  <si>
    <t>AMF内Xn接口切换成功次数</t>
  </si>
  <si>
    <t>AMF内基于Xn接口的切换成功次数。</t>
  </si>
  <si>
    <t>AMF向目标NG-RAN发送路径切换请求确认（Path Switch Request Acknowledge，3GPP TS 38.413）消息。</t>
  </si>
  <si>
    <t>AMFHF03</t>
  </si>
  <si>
    <t>AMF内N2接口切换尝试次数</t>
  </si>
  <si>
    <t>AMF内基于N2接口的切换尝试次数。</t>
  </si>
  <si>
    <t>AMF收到源NG-RAN发出的切换请求（Handover Required，3GPP TS 38.413）消息，其中Target ID信元所指示的目标NG-RAN与本AMF之间存在N2接口。</t>
  </si>
  <si>
    <t>AMFHF04</t>
  </si>
  <si>
    <t>AMF内N2接口切换成功次数</t>
  </si>
  <si>
    <t>AMF内基于N2接口的切换成功次数。</t>
  </si>
  <si>
    <t>AMF内基于N2接口的切换流程中，AMF收到目标NG-RAN发送切换通知（Handover Notify，3GPP TS 38.413）消息。</t>
  </si>
  <si>
    <t>AMFHF05</t>
  </si>
  <si>
    <t>AMF间切换出尝试次数</t>
  </si>
  <si>
    <t>AMF间的切换，切换出源AMF尝试次数。</t>
  </si>
  <si>
    <t>AMF收到源NG-RAN发出的切换请求（Handover Required，3GPP TS 38.413）消息，其中Target ID信元所指示的目标NG-RAN与本AMF之间无N2接口。</t>
  </si>
  <si>
    <t>AMFHF06</t>
  </si>
  <si>
    <t>AMF间切换出成功次数</t>
  </si>
  <si>
    <t>AMF间的切换，切换出源AMF成功次数。</t>
  </si>
  <si>
    <t>AMF间切换流程中，源AMF的 Namf_Communication_N2InfoNotify Service Operation（3GPP TS 23.502）被目标AMF成功调用。</t>
  </si>
  <si>
    <t>AMFHF07</t>
  </si>
  <si>
    <t>AMF间切换入尝试次数</t>
  </si>
  <si>
    <t>AMF间的切换，切换入目标AMF尝试次数。</t>
  </si>
  <si>
    <t>AMF间切换流程中，目标AMF的Namf_Communication_CreateUEContext Service Operation（3GPP TS 23.502）被源AMF调用。</t>
  </si>
  <si>
    <t>AMFHF08</t>
  </si>
  <si>
    <t>AMF间切换入成功次数</t>
  </si>
  <si>
    <t>AMF间的切换，切换入目标AMF成功次数。</t>
  </si>
  <si>
    <t>AMF间切换流程中，目标AMF收到目标NG-RAN发送切换通知（Handover Notify，3GPP TS 38.413）消息。</t>
  </si>
  <si>
    <t>AMFHG01</t>
  </si>
  <si>
    <t>AMF.Att5GHandoverTo4G</t>
  </si>
  <si>
    <t>从5G网络切换出至4G网络尝试次数</t>
  </si>
  <si>
    <t>系统间切换，从源NG-RAN切换出至目标E-UTRAN尝试次数。</t>
  </si>
  <si>
    <t>AMF收到源NG-RAN发送的切换请求（Handover Required，3GPP TS 38.413）消息。</t>
  </si>
  <si>
    <t>AMFHG02</t>
  </si>
  <si>
    <t>AMF.Succ5GHandoverTo4G</t>
  </si>
  <si>
    <t>从5G网络切换出至4G网络成功次数</t>
  </si>
  <si>
    <t>系统间切换，从源NG-RAN切换出至目标E-UTRAN成功次数。</t>
  </si>
  <si>
    <t>系统间从5G切换出至4G流程中，AMF收到MME发送的重定位完成通知（Forward Relocation Complete Notification，3GPP TS 29.274）消息。</t>
  </si>
  <si>
    <t>AMFHG03</t>
  </si>
  <si>
    <t>AMF.Att4GHandoverTo5G</t>
  </si>
  <si>
    <t>从4G网络切换入5G网络尝试次数</t>
  </si>
  <si>
    <t>系统间切换，从源E-UTRAN切换入目标NG-RAN尝试次数。</t>
  </si>
  <si>
    <t>AMF收到MME发送的前向重定位请求（Forward Relocation Request，3GPP TS 29.274）消息。</t>
  </si>
  <si>
    <t>AMFHG04</t>
  </si>
  <si>
    <t>AMF.Succ4GHandoverTo5G</t>
  </si>
  <si>
    <t>从4G网络切换入5G网络成功次数</t>
  </si>
  <si>
    <t>系统间切换，从源E-UTRAN切换入目标NG-RAN成功次数。</t>
  </si>
  <si>
    <t>系统间从4G切换入5G流程中，AMF收到目标NG-RAN发送切换通知（Handover Notify，3GPP TS 38.413）消息。</t>
  </si>
  <si>
    <t>AMFHG05</t>
  </si>
  <si>
    <t>AMF.Req4GReselectTo5G</t>
  </si>
  <si>
    <t>从4G网络重选入5G网络请求次数</t>
  </si>
  <si>
    <t>系统间网络重选，从4G网络重选入5G网络请求次数。</t>
  </si>
  <si>
    <t xml:space="preserve">AMF收到UE发送的注册请求消息（REGISTRATION REQUEST，3GPP TS 24.501），其中“5GS registration type”信元的取值为“mobility registration updating”，“UE Status”信元设置为“UE is in EMM-REGISTERED state”，“5GS mobile identity”信元中携带其它系统分配的4G-GUTI映射出的5G-GUTI，不计重发。 </t>
  </si>
  <si>
    <t>AMFHG06</t>
  </si>
  <si>
    <t>AMF.Acc4GReselectTo5G</t>
  </si>
  <si>
    <t>从4G网络重选入5G网络接受次数</t>
  </si>
  <si>
    <t>系统间网络重选，从4G网络重选入5G网络成功次数。</t>
  </si>
  <si>
    <t xml:space="preserve">从4G重选入5G流程中，AMF向UE发送注册接受消息（REGISTRATION ACCEPT，3GPP TS 24.501），不计重发。 </t>
  </si>
  <si>
    <t>AMFHH01</t>
  </si>
  <si>
    <t>系统平均负荷</t>
  </si>
  <si>
    <t xml:space="preserve">
指测量周期中，网元的虚拟资源负荷的抽样平均值。网元的虚拟资源负荷可取对网元影响最大的模块的负荷，或取不同模块的负荷的加权平均值，不同厂商设备的计算方法各不相同。</t>
  </si>
  <si>
    <t>在测量周期内，对网元的虚拟资源平均负荷进行采样，取上述采样值的算术平均；</t>
  </si>
  <si>
    <t>-</t>
  </si>
  <si>
    <t>ManagedElement</t>
  </si>
  <si>
    <t>以80.25%负荷为例，约定北向接口上报数据应为0.8025，不上报80.25。</t>
  </si>
  <si>
    <t>AMFHI01</t>
  </si>
  <si>
    <t>AMF.UecmRegReq</t>
  </si>
  <si>
    <t>UECM注册请求次数</t>
  </si>
  <si>
    <t>AMF向UDM发起UECM注册请求的次数。</t>
  </si>
  <si>
    <t>AMF发送HTTP PUT请求消息，请求针对UDM的“Amf3GppAccessRegistration”资源URI发起“PUT”标准操作。 （3GPP TS 29.503）</t>
  </si>
  <si>
    <t>CC</t>
  </si>
  <si>
    <t>次</t>
  </si>
  <si>
    <t>EpRpDynN8Amf</t>
  </si>
  <si>
    <t>AMFHI02</t>
  </si>
  <si>
    <t>AMF.UecmRegSucc</t>
  </si>
  <si>
    <t>UECM注册成功次数</t>
  </si>
  <si>
    <t>AMF收到UDM返回的UECM注册成功的次数。</t>
  </si>
  <si>
    <t>AMF发送HTTP PUT请求消息，请求针对UDM的“Amf3GppAccessRegistration”资源URI发起“PUT”标准操作，AMF收到UDM返回的响应消息，对于以下两种情况，均视为注册成功：
1）HTTP Status Code=204 No Content，指示其他AMF已经向该UDM注册过，UDM需更新注册资源信息；
2）HTTP Status Code=201 created，指示对于该用户，UDM之前没有存储AMF信息。（3GPP TS 29.503）</t>
  </si>
  <si>
    <t>AMFHI03</t>
  </si>
  <si>
    <t>AMF.UecmRegFail</t>
  </si>
  <si>
    <t>UECM注册失败次数</t>
  </si>
  <si>
    <t>AMF收到UDM返回的UECM注册失败的次数。</t>
  </si>
  <si>
    <r>
      <rPr>
        <sz val="10"/>
        <rFont val="宋体"/>
        <charset val="134"/>
      </rPr>
      <t>AMF发送HTTP PUT请求消息，请求针对UDM的“Amf3GppAccessRegistration”资源URI发起“PUT”标准操作，AMF收到UDM返回的响应消息，其中HTTP Status Code不等于2XX，指示UDM拒绝AMF注册请求，具体错误原因携带在响应消息体中。
其中携带的Application Error为UNKNOWN_5GS_SUBSCRIPTION、NO_PS_SUBSCRIPTION、ROAMING_NOT_ALLOWED、ACCESS_NOT_ALLOWED、RAT_NOT ALLOWED</t>
    </r>
    <r>
      <rPr>
        <sz val="10"/>
        <rFont val="宋体"/>
        <charset val="134"/>
      </rPr>
      <t>可视为用户原因，需分别统计。</t>
    </r>
  </si>
  <si>
    <t>AMF.UecmRegFail._Cause</t>
  </si>
  <si>
    <t>分原因的UECM注册失败次数</t>
  </si>
  <si>
    <t>AMF.UecmRegFail.Unknown5GSub</t>
  </si>
  <si>
    <t>UECM注册失败次数_未签约5G</t>
  </si>
  <si>
    <t>AMF.UecmRegFail.NoPsSub</t>
  </si>
  <si>
    <t>UECM注册失败次数_未签约PS业务</t>
  </si>
  <si>
    <t>AMF.UecmRegFail.RoamNotAllowed</t>
  </si>
  <si>
    <t>UECM注册失败次数_漫游不允许</t>
  </si>
  <si>
    <t>AMF.UecmRegFail.AccessNotAllowed</t>
  </si>
  <si>
    <t>UECM注册失败次数_接入类型不允许</t>
  </si>
  <si>
    <t>AMF.UecmRegFail.RatNotAllowed</t>
  </si>
  <si>
    <t>UECM注册失败次数_5GS接入不允许</t>
  </si>
  <si>
    <t>AMFHI4</t>
  </si>
  <si>
    <t>AMF.UecmDeregReq</t>
  </si>
  <si>
    <t>AMF发起的UECM去注册请求次数</t>
  </si>
  <si>
    <t>在AMF删除用户数据时，AMF向UDM发起的UECM去注册请求次数</t>
  </si>
  <si>
    <t>AMF发送HTTP PATCH请求消息，请求针对UDM的“Amf3GppAccessRegistration”资源URI发起“PATCH”标准操作。 （3GPP TS 29.503）</t>
  </si>
  <si>
    <t>AMFHI5</t>
  </si>
  <si>
    <t>AMF.UecmDeregSucc</t>
  </si>
  <si>
    <t>AMF发起的UECM去注册成功次数</t>
  </si>
  <si>
    <t>在AMF删除用户数据时，AMF收到UDM返回的UECM去注册成功次数</t>
  </si>
  <si>
    <t>AMF发送HTTP PATCH请求消息，请求针对UDM的“Amf3GppAccessRegistration”资源URI发起“PATCH”标准操作，AMF收到UDM返回的204 No Content消息（3GPP TS 29.503）</t>
  </si>
  <si>
    <t>AMFHI6</t>
  </si>
  <si>
    <t>AMF.UecmDeregNotifyReq</t>
  </si>
  <si>
    <t>UDM发起的UECM去注册请求次数</t>
  </si>
  <si>
    <t>当UDM中用户数据变更或用户移动到新的AMF下时，UDM向AMF发起的UECM去注册通知次数</t>
  </si>
  <si>
    <t>AMF收到HTTP POST请求消息，UDM针对AMF的“NotificationUri”URI发起Deregistration通知。 （3GPP TS 29.503）</t>
  </si>
  <si>
    <t>AMFHI7</t>
  </si>
  <si>
    <t>AMF.UecmDeregNotifySucc</t>
  </si>
  <si>
    <t>UDM发起的UECM去注册成功次数</t>
  </si>
  <si>
    <t>UDM调用Nudm_UECM_DeregistrationNotification service operation对AMF进行通知，AMF分HTTP Status Code进行的响应次数。</t>
  </si>
  <si>
    <t>AMF收到HTTP POST请求消息，UDM针对AMF的“NotificationUri”URI发起Deregistration通知，AMF返回204 No Content消息。（3GPP TS 29.503）</t>
  </si>
  <si>
    <t>AMFHJ01</t>
  </si>
  <si>
    <t>AMF.SmContextCreateReq</t>
  </si>
  <si>
    <t>会话上下文建立请求次数</t>
  </si>
  <si>
    <t>AMF向SMF发起建立会话上下文的次数。</t>
  </si>
  <si>
    <t>AMF发送HTTP POST请求消息，对端请求针对SMF的“SM contexts collection”资源URI发起“POST”标准操作。 （3GPP TS 29.502）</t>
  </si>
  <si>
    <t>EpRpDynN11Amf</t>
  </si>
  <si>
    <t>AMFHJ02</t>
  </si>
  <si>
    <t>AMF.SessionCreateSucc</t>
  </si>
  <si>
    <t>会话上下文建立成功次数</t>
  </si>
  <si>
    <t>SMF返回AMF建立会话上下文成功的次数</t>
  </si>
  <si>
    <t>AMF发送HTTP POST请求消息，对端请求针对SMF的“SM contexts collection”资源URI发起“POST”标准操作，AMF收到SMF返回响应消息，其中HTTP Status Code=201 Created。（3GPP TS 29.502）</t>
  </si>
  <si>
    <t>AMFHJ03</t>
  </si>
  <si>
    <t>AMF.SmContextUpdateReq</t>
  </si>
  <si>
    <t>会话上下文更新请求次数</t>
  </si>
  <si>
    <t>AMF向SMF发起更新会话上下文的次数。</t>
  </si>
  <si>
    <t>AMF发送HTTP POST请求消息，对端请求针对SMF的“individual SM context”资源URI发起“modify”定制操作。 （3GPP TS 29.502）</t>
  </si>
  <si>
    <t>AMFHJ04</t>
  </si>
  <si>
    <t>AMF.SessionUpdateSucc</t>
  </si>
  <si>
    <t>会话上下文更新成功次数</t>
  </si>
  <si>
    <t>SMF返回AMF更新会话上下文成功的次数</t>
  </si>
  <si>
    <t>AMF发送HTTP POST请求消息，对端请求针对SMF的“individual SM context”资源URI发起“modify”定制操作，AMF收到SMF返回响应消息，每个HTTP Status Code对应一个子测量项。（3GPP TS 29.502）</t>
  </si>
  <si>
    <t>AMFHJ05</t>
  </si>
  <si>
    <t>AMF.SmContextReleaseReq</t>
  </si>
  <si>
    <t>会话上下文释放请求次数</t>
  </si>
  <si>
    <t>AMF向SMF发起释放会话上下文的次数。</t>
  </si>
  <si>
    <t>AMF发送HTTP POST请求消息，对端请求针对SMF的“individual SM context”资源URI发起“release”定制操作。 （3GPP TS 29.502）</t>
  </si>
  <si>
    <t>AMFHJ06</t>
  </si>
  <si>
    <t>AMF.SessionReleaseSucc</t>
  </si>
  <si>
    <t>会话上下文释放成功次数</t>
  </si>
  <si>
    <t>SMF返回AMF释放会话上下文成功的次数</t>
  </si>
  <si>
    <t>AMF发送HTTP POST请求消息，对端请求针对SMF的“individual SM context”资源URI发起“release”定制操作，AMF收到SMF返回响应消息，每个HTTP Status Code对应一个子测量项。（3GPP TS 29.29.502）</t>
  </si>
  <si>
    <t>AMFHJ07</t>
  </si>
  <si>
    <t>AMF.SmContextRetrieveReq</t>
  </si>
  <si>
    <t>会话上下文查询请求次数</t>
  </si>
  <si>
    <t>AMF向SMF发起查询会话上下文的次数。</t>
  </si>
  <si>
    <t>AMF发送HTTP POST请求消息，对端请求针对SMF的“individual SM context”资源URI发起“retrieve”定制操作。 （3GPP TS 29.502）</t>
  </si>
  <si>
    <t>AMFHJ08</t>
  </si>
  <si>
    <t>AMF.SessionRetrieveSucc</t>
  </si>
  <si>
    <t>会话上下文查询成功次数</t>
  </si>
  <si>
    <t>SMF返回AMF查询会话上下文成功的次数</t>
  </si>
  <si>
    <t>AMF发送HTTP POST请求消息，对端请求针对SMF的“individual SM context”资源URI发起“retrieve”定制操作，AMF收到SMF返回响应消息，每个HTTP Status Code对应一个子测量项。（3GPP TS 29.29.502）</t>
  </si>
  <si>
    <t>AMFHK01</t>
  </si>
  <si>
    <t>AMF.UeAuthReq</t>
  </si>
  <si>
    <t>AMF向AUSF发起鉴权请求次数</t>
  </si>
  <si>
    <t>AMF向AUSF发起鉴权请求消息次数</t>
  </si>
  <si>
    <t>AMF发送HTTP POST请求消息，请求针对AUSF的“ue-authentications”资源URI发起“POST”标准操作。 （3GPP TS 29.509）</t>
  </si>
  <si>
    <t>EpRpDynN12Amf</t>
  </si>
  <si>
    <t>适用于5G AKA模式</t>
  </si>
  <si>
    <t>AMFHK02</t>
  </si>
  <si>
    <t>AMF.UeAuthSucc</t>
  </si>
  <si>
    <t>AUSF向AMF返回的鉴权成功次数</t>
  </si>
  <si>
    <t>AUSF向AMF返回的鉴权成功消息次数</t>
  </si>
  <si>
    <t>AMF发送HTTP POST请求消息，请求针对AUSF的“ue-authentications”资源URI发起“POST”标准操作，AMF收到AUSF返回的响应消息，其中HTTP Status Code=201 Created。（3GPP TS 29.509）</t>
  </si>
  <si>
    <t>AMFHK03</t>
  </si>
  <si>
    <t>AMF.UeAuthFail</t>
  </si>
  <si>
    <t>鉴权失败次数</t>
  </si>
  <si>
    <t>统计AMF收到的AUSF返回的鉴权失败次数，并分application error进行统计。</t>
  </si>
  <si>
    <t>AUSF返回鉴权响应消息时，HTTP Status Code不等于2XX时统计，application error参见3GPP TS 29.509 6.1.7.3节</t>
  </si>
  <si>
    <t>CC_x000D_</t>
  </si>
  <si>
    <t>AMF.UeAuthFail._Cause</t>
  </si>
  <si>
    <t>分原因的鉴权失败次数</t>
  </si>
  <si>
    <t>AMFHK08</t>
  </si>
  <si>
    <t>AMF.UeAuthCfmReq</t>
  </si>
  <si>
    <t>AMF向AUSF发起鉴权确认请求次数</t>
  </si>
  <si>
    <t>AMF向AUSF发起鉴权确认请求消息次数</t>
  </si>
  <si>
    <t>AMF发送HTTP PUT请求消息，请求针对AUSF的“5g-aka-confirmation”资源URI发起“PUT”标准操作。 （3GPP TS 29.509）</t>
  </si>
  <si>
    <t>AMFHK09</t>
  </si>
  <si>
    <t>AMF.UeAuthCfmSucc</t>
  </si>
  <si>
    <t>AUSF向AMF返回的鉴权确认成功次数</t>
  </si>
  <si>
    <t>AUSF向AMF返回的鉴权确认成功消息次数</t>
  </si>
  <si>
    <t>AMF发送HTTP PUT请求消息，请求针对AUSF的“5g-aka-confirmation”资源URI发起“PUT”标准操作，AMF收到AUSF返回"200 OK"消息。</t>
  </si>
  <si>
    <t>AMFHL01</t>
  </si>
  <si>
    <t>AMF.GnbNum</t>
  </si>
  <si>
    <t>AMF挂接5G基站数</t>
  </si>
  <si>
    <t>统计周期结束点时刻，挂接在AMF下的5G基站数量</t>
  </si>
  <si>
    <t>参与规范编写人员名单</t>
  </si>
  <si>
    <t>姓名</t>
  </si>
  <si>
    <t>公司</t>
  </si>
  <si>
    <t>手机</t>
  </si>
  <si>
    <t>邮箱</t>
  </si>
  <si>
    <t>崔璀璀</t>
  </si>
  <si>
    <t>爱立信</t>
  </si>
  <si>
    <t>tracy.c.cui@ericsson.com</t>
  </si>
  <si>
    <t>何刚</t>
  </si>
  <si>
    <t>grant.he@ericsson.com</t>
  </si>
  <si>
    <t>蒋炜</t>
  </si>
  <si>
    <t>will.jiang@ericsson.com</t>
  </si>
  <si>
    <t>李云刚</t>
  </si>
  <si>
    <t>yungang.li@ericsson.com</t>
  </si>
  <si>
    <t>刘强</t>
  </si>
  <si>
    <t>qiang.liu@ericsson.com</t>
  </si>
  <si>
    <t>时森</t>
  </si>
  <si>
    <t>sen.shi@ericsson.com</t>
  </si>
  <si>
    <t>杨利</t>
  </si>
  <si>
    <t>li.g.yang@ericsson.com</t>
  </si>
  <si>
    <t>张一帆</t>
  </si>
  <si>
    <t>grace.f.zhang@ericsson.com</t>
  </si>
  <si>
    <t>常轶钊</t>
  </si>
  <si>
    <t>华为</t>
  </si>
  <si>
    <t>changyizha@huawei.com</t>
  </si>
  <si>
    <t>陈恒</t>
  </si>
  <si>
    <t>andrew.chen@huawei.com</t>
  </si>
  <si>
    <t>高胜展</t>
  </si>
  <si>
    <t>gaoshnegzhan@huawei.com</t>
  </si>
  <si>
    <t>姜传奎</t>
  </si>
  <si>
    <t>jiangchuankui@huawei.com</t>
  </si>
  <si>
    <t>刘佳琦</t>
  </si>
  <si>
    <t>lihong-david.zhang@huawei.com</t>
  </si>
  <si>
    <t>裘彤</t>
  </si>
  <si>
    <t>诺基亚</t>
  </si>
  <si>
    <t>tong.qiu@nokia-sbell.com</t>
  </si>
  <si>
    <t>王朋东</t>
  </si>
  <si>
    <t>pengle.wang@nokia-sbell.com</t>
  </si>
  <si>
    <t>王维星</t>
  </si>
  <si>
    <t>weixing.wang@nokia-sbell.com</t>
  </si>
  <si>
    <t>王扬</t>
  </si>
  <si>
    <t>yong.5.wang@nokia-sbell.com</t>
  </si>
  <si>
    <t>张力宏</t>
  </si>
  <si>
    <t>lihong-david.zhang@nokia-sbell.com</t>
  </si>
  <si>
    <t>胡亚希</t>
  </si>
  <si>
    <t>设计院</t>
  </si>
  <si>
    <t>huyaxi@cmdi.chinamobile.com</t>
  </si>
  <si>
    <t>陈刚</t>
  </si>
  <si>
    <t>中兴</t>
  </si>
  <si>
    <t>chengang10@zte.com.cn</t>
  </si>
  <si>
    <t>陈胜平</t>
  </si>
  <si>
    <t>chen.shengping@zte.com.cn</t>
  </si>
  <si>
    <t>黄勇</t>
  </si>
  <si>
    <t>huang.yong3@zte.com.cn</t>
  </si>
  <si>
    <t>刘磊</t>
  </si>
  <si>
    <t>liulei6@zte.com.cn</t>
  </si>
  <si>
    <t>陆洋</t>
  </si>
  <si>
    <t>lu.yang@zte.com.cn</t>
  </si>
  <si>
    <t>田东明</t>
  </si>
  <si>
    <t>tian.dongming@zte.com</t>
  </si>
  <si>
    <t>杨洋</t>
  </si>
  <si>
    <t>yangyang115@zte.com.cn</t>
  </si>
  <si>
    <t>ME.MeanMeLoad</t>
    <phoneticPr fontId="22" type="noConversion"/>
  </si>
  <si>
    <t>AMF.RegSub.CmIdleMax</t>
    <phoneticPr fontId="22" type="noConversion"/>
  </si>
  <si>
    <t>AMF.SuccIntraAmfN2</t>
    <phoneticPr fontId="22" type="noConversion"/>
  </si>
  <si>
    <t>AMF.AttIntraAmfN2</t>
    <phoneticPr fontId="22" type="noConversion"/>
  </si>
  <si>
    <t>AMF.AttOutInterAmf</t>
    <phoneticPr fontId="22" type="noConversion"/>
  </si>
  <si>
    <t>AMF.SuccOutInterAmf</t>
    <phoneticPr fontId="22" type="noConversion"/>
  </si>
  <si>
    <t>AMF.AttIncInterAmf</t>
    <phoneticPr fontId="22" type="noConversion"/>
  </si>
  <si>
    <t>AMF.SuccIncInterAmf</t>
    <phoneticPr fontId="22" type="noConversion"/>
  </si>
  <si>
    <t>AMF.SuccIntraAmfXn</t>
    <phoneticPr fontId="22" type="noConversion"/>
  </si>
  <si>
    <t>AMF.AttIntraAmfXn</t>
    <phoneticPr fontId="22" type="noConversion"/>
  </si>
  <si>
    <t>AMF.FirstPagingSucc._Ta</t>
    <phoneticPr fontId="22" type="noConversion"/>
  </si>
  <si>
    <t>AMF.SecondPagingSucc._Ta</t>
    <phoneticPr fontId="2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</si>
</sst>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0"/>
      <name val="宋体"/>
      <charset val="134"/>
    </font>
    <font>
      <sz val="10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0"/>
      <color rgb="FF000000"/>
      <name val="宋体"/>
      <charset val="134"/>
    </font>
    <font>
      <sz val="12"/>
      <name val="宋体"/>
      <charset val="134"/>
    </font>
    <font>
      <b/>
      <sz val="10"/>
      <name val="宋体"/>
      <charset val="134"/>
      <scheme val="minor"/>
    </font>
    <font>
      <b/>
      <sz val="10"/>
      <name val="宋体"/>
      <charset val="134"/>
    </font>
    <font>
      <sz val="12"/>
      <name val="宋体"/>
      <charset val="134"/>
      <scheme val="minor"/>
    </font>
    <font>
      <sz val="10"/>
      <color rgb="FF0070C0"/>
      <name val="宋体"/>
      <charset val="134"/>
    </font>
    <font>
      <sz val="10"/>
      <color rgb="FF0000FF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rgb="FF0000FF"/>
      <name val="宋体"/>
      <charset val="134"/>
    </font>
    <font>
      <sz val="10"/>
      <color indexed="9"/>
      <name val="宋体"/>
      <charset val="134"/>
      <scheme val="minor"/>
    </font>
    <font>
      <sz val="10"/>
      <color indexed="9"/>
      <name val="宋体"/>
      <charset val="134"/>
    </font>
    <font>
      <sz val="10"/>
      <color theme="1"/>
      <name val="宋体"/>
      <charset val="134"/>
    </font>
    <font>
      <b/>
      <sz val="11"/>
      <name val="Calibri"/>
      <family val="2"/>
    </font>
    <font>
      <b/>
      <sz val="10"/>
      <name val="黑体"/>
      <charset val="134"/>
    </font>
    <font>
      <sz val="10"/>
      <color indexed="12"/>
      <name val="宋体"/>
      <charset val="134"/>
    </font>
    <font>
      <sz val="10"/>
      <color theme="0"/>
      <name val="宋体"/>
      <charset val="134"/>
      <scheme val="minor"/>
    </font>
    <font>
      <sz val="12"/>
      <name val="Times New Roman"/>
      <family val="1"/>
    </font>
    <font>
      <b/>
      <sz val="11"/>
      <name val="宋体"/>
      <charset val="134"/>
    </font>
    <font>
      <sz val="10"/>
      <name val="宋体"/>
      <charset val="134"/>
    </font>
    <font>
      <sz val="9"/>
      <name val="宋体"/>
      <family val="3"/>
      <charset val="134"/>
    </font>
    <font>
      <sz val="10"/>
      <name val="宋体"/>
      <family val="3"/>
      <charset val="134"/>
      <scheme val="minor"/>
    </font>
    <font>
      <sz val="10"/>
      <color rgb="FF0000FF"/>
      <name val="宋体"/>
      <family val="3"/>
      <charset val="134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E384"/>
        <bgColor indexed="64"/>
      </patternFill>
    </fill>
    <fill>
      <patternFill patternType="solid">
        <fgColor rgb="FFB0E0E6"/>
        <bgColor indexed="64"/>
      </patternFill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</borders>
  <cellStyleXfs count="9">
    <xf numFmtId="0" fontId="0" fillId="0" borderId="0">
      <alignment vertical="center"/>
    </xf>
    <xf numFmtId="0" fontId="19" fillId="0" borderId="0"/>
    <xf numFmtId="0" fontId="4" fillId="0" borderId="0"/>
    <xf numFmtId="0" fontId="4" fillId="0" borderId="0"/>
    <xf numFmtId="0" fontId="4" fillId="0" borderId="0">
      <alignment vertical="center"/>
    </xf>
    <xf numFmtId="0" fontId="21" fillId="0" borderId="0">
      <alignment vertical="center"/>
    </xf>
    <xf numFmtId="0" fontId="4" fillId="0" borderId="0">
      <alignment vertical="center"/>
    </xf>
    <xf numFmtId="0" fontId="4" fillId="0" borderId="0"/>
    <xf numFmtId="0" fontId="19" fillId="0" borderId="0"/>
  </cellStyleXfs>
  <cellXfs count="142">
    <xf numFmtId="0" fontId="0" fillId="0" borderId="0" xfId="0">
      <alignment vertical="center"/>
    </xf>
    <xf numFmtId="0" fontId="2" fillId="2" borderId="1" xfId="7" applyFont="1" applyFill="1" applyBorder="1" applyAlignment="1">
      <alignment horizontal="left" vertical="center"/>
    </xf>
    <xf numFmtId="49" fontId="2" fillId="2" borderId="1" xfId="7" applyNumberFormat="1" applyFont="1" applyFill="1" applyBorder="1" applyAlignment="1">
      <alignment horizontal="right" vertical="center"/>
    </xf>
    <xf numFmtId="0" fontId="3" fillId="2" borderId="1" xfId="7" applyFont="1" applyFill="1" applyBorder="1" applyAlignment="1">
      <alignment horizontal="left" vertical="center"/>
    </xf>
    <xf numFmtId="49" fontId="3" fillId="2" borderId="1" xfId="7" applyNumberFormat="1" applyFont="1" applyFill="1" applyBorder="1" applyAlignment="1">
      <alignment horizontal="right" vertical="center"/>
    </xf>
    <xf numFmtId="0" fontId="0" fillId="2" borderId="0" xfId="0" applyFill="1">
      <alignment vertical="center"/>
    </xf>
    <xf numFmtId="49" fontId="0" fillId="2" borderId="0" xfId="0" applyNumberFormat="1" applyFill="1">
      <alignment vertical="center"/>
    </xf>
    <xf numFmtId="0" fontId="4" fillId="0" borderId="0" xfId="0" applyFont="1" applyAlignment="1"/>
    <xf numFmtId="0" fontId="5" fillId="3" borderId="1" xfId="2" applyFont="1" applyFill="1" applyBorder="1" applyAlignment="1">
      <alignment horizontal="center" vertical="center"/>
    </xf>
    <xf numFmtId="0" fontId="6" fillId="3" borderId="1" xfId="2" applyFont="1" applyFill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7" fillId="0" borderId="0" xfId="0" applyFont="1" applyAlignment="1"/>
    <xf numFmtId="0" fontId="0" fillId="4" borderId="1" xfId="0" applyFill="1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1" fillId="0" borderId="0" xfId="0" applyFo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justify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justify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6" fillId="3" borderId="1" xfId="2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21" fillId="0" borderId="1" xfId="5" applyBorder="1" applyAlignment="1">
      <alignment horizontal="center" vertical="center"/>
    </xf>
    <xf numFmtId="0" fontId="21" fillId="0" borderId="1" xfId="5" applyBorder="1" applyAlignment="1">
      <alignment horizontal="left" vertical="center" wrapText="1"/>
    </xf>
    <xf numFmtId="0" fontId="21" fillId="0" borderId="1" xfId="5" applyBorder="1" applyAlignment="1">
      <alignment horizontal="left" vertical="center"/>
    </xf>
    <xf numFmtId="0" fontId="21" fillId="0" borderId="1" xfId="5" applyBorder="1" applyAlignment="1">
      <alignment vertical="center" wrapText="1"/>
    </xf>
    <xf numFmtId="0" fontId="8" fillId="0" borderId="1" xfId="0" applyFont="1" applyBorder="1" applyAlignment="1">
      <alignment horizontal="center" vertical="center"/>
    </xf>
    <xf numFmtId="0" fontId="1" fillId="0" borderId="1" xfId="5" applyFont="1" applyBorder="1" applyAlignment="1">
      <alignment horizontal="center" vertical="center"/>
    </xf>
    <xf numFmtId="0" fontId="21" fillId="0" borderId="1" xfId="5" applyBorder="1">
      <alignment vertical="center"/>
    </xf>
    <xf numFmtId="0" fontId="1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vertical="top" wrapText="1"/>
    </xf>
    <xf numFmtId="0" fontId="1" fillId="0" borderId="0" xfId="0" applyFont="1" applyAlignment="1">
      <alignment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justify" vertical="center" wrapText="1"/>
    </xf>
    <xf numFmtId="0" fontId="10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justify" vertical="center"/>
    </xf>
    <xf numFmtId="0" fontId="10" fillId="0" borderId="1" xfId="0" applyFont="1" applyBorder="1" applyAlignment="1">
      <alignment horizontal="justify" vertical="center"/>
    </xf>
    <xf numFmtId="0" fontId="5" fillId="3" borderId="1" xfId="2" applyFont="1" applyFill="1" applyBorder="1" applyAlignment="1">
      <alignment horizontal="left" vertical="center" wrapText="1"/>
    </xf>
    <xf numFmtId="0" fontId="6" fillId="3" borderId="1" xfId="2" applyFont="1" applyFill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9" fillId="4" borderId="1" xfId="0" applyFont="1" applyFill="1" applyBorder="1" applyAlignment="1">
      <alignment horizontal="left" vertical="center" wrapText="1"/>
    </xf>
    <xf numFmtId="0" fontId="5" fillId="3" borderId="1" xfId="2" applyFont="1" applyFill="1" applyBorder="1" applyAlignment="1">
      <alignment horizontal="center" vertical="center" wrapText="1"/>
    </xf>
    <xf numFmtId="0" fontId="1" fillId="0" borderId="2" xfId="0" applyFont="1" applyBorder="1">
      <alignment vertical="center"/>
    </xf>
    <xf numFmtId="0" fontId="1" fillId="0" borderId="4" xfId="0" applyFont="1" applyBorder="1">
      <alignment vertical="center"/>
    </xf>
    <xf numFmtId="0" fontId="1" fillId="0" borderId="3" xfId="0" applyFont="1" applyBorder="1">
      <alignment vertical="center"/>
    </xf>
    <xf numFmtId="0" fontId="11" fillId="0" borderId="0" xfId="0" applyFont="1">
      <alignment vertical="center"/>
    </xf>
    <xf numFmtId="0" fontId="12" fillId="5" borderId="2" xfId="2" applyFont="1" applyFill="1" applyBorder="1" applyAlignment="1">
      <alignment horizontal="center"/>
    </xf>
    <xf numFmtId="0" fontId="12" fillId="5" borderId="2" xfId="2" applyFont="1" applyFill="1" applyBorder="1" applyAlignment="1">
      <alignment horizontal="center" vertical="center" wrapText="1"/>
    </xf>
    <xf numFmtId="0" fontId="13" fillId="5" borderId="2" xfId="2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/>
    </xf>
    <xf numFmtId="0" fontId="14" fillId="0" borderId="1" xfId="0" applyFont="1" applyBorder="1" applyAlignment="1">
      <alignment horizontal="left" vertical="center"/>
    </xf>
    <xf numFmtId="0" fontId="0" fillId="6" borderId="1" xfId="2" applyFont="1" applyFill="1" applyBorder="1" applyAlignment="1">
      <alignment horizontal="center" vertical="center"/>
    </xf>
    <xf numFmtId="0" fontId="0" fillId="6" borderId="1" xfId="2" applyFont="1" applyFill="1" applyBorder="1" applyAlignment="1">
      <alignment horizontal="center" vertical="center" wrapText="1"/>
    </xf>
    <xf numFmtId="0" fontId="0" fillId="0" borderId="0" xfId="0" applyAlignment="1">
      <alignment horizontal="justify" vertical="center"/>
    </xf>
    <xf numFmtId="0" fontId="0" fillId="0" borderId="0" xfId="0" applyAlignment="1">
      <alignment horizontal="left" vertical="center"/>
    </xf>
    <xf numFmtId="0" fontId="13" fillId="5" borderId="1" xfId="2" applyFont="1" applyFill="1" applyBorder="1" applyAlignment="1">
      <alignment horizontal="left"/>
    </xf>
    <xf numFmtId="0" fontId="0" fillId="7" borderId="1" xfId="0" applyFill="1" applyBorder="1" applyAlignment="1">
      <alignment horizontal="center" vertical="center" wrapText="1"/>
    </xf>
    <xf numFmtId="0" fontId="0" fillId="8" borderId="1" xfId="0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0" fillId="9" borderId="1" xfId="0" applyFill="1" applyBorder="1" applyAlignment="1">
      <alignment horizontal="center" vertical="center" wrapText="1"/>
    </xf>
    <xf numFmtId="10" fontId="0" fillId="9" borderId="1" xfId="0" applyNumberFormat="1" applyFill="1" applyBorder="1" applyAlignment="1">
      <alignment horizontal="center" vertical="center" wrapText="1"/>
    </xf>
    <xf numFmtId="0" fontId="18" fillId="5" borderId="1" xfId="2" applyFont="1" applyFill="1" applyBorder="1" applyAlignment="1">
      <alignment horizontal="left"/>
    </xf>
    <xf numFmtId="14" fontId="1" fillId="0" borderId="1" xfId="2" applyNumberFormat="1" applyFont="1" applyBorder="1" applyAlignment="1">
      <alignment horizontal="left"/>
    </xf>
    <xf numFmtId="0" fontId="1" fillId="0" borderId="1" xfId="2" applyFont="1" applyBorder="1" applyAlignment="1">
      <alignment horizontal="left"/>
    </xf>
    <xf numFmtId="14" fontId="1" fillId="0" borderId="1" xfId="0" applyNumberFormat="1" applyFont="1" applyBorder="1" applyAlignment="1">
      <alignment horizontal="left" vertical="center"/>
    </xf>
    <xf numFmtId="14" fontId="0" fillId="0" borderId="1" xfId="0" applyNumberFormat="1" applyBorder="1" applyAlignment="1">
      <alignment horizontal="left" vertical="center"/>
    </xf>
    <xf numFmtId="0" fontId="1" fillId="0" borderId="1" xfId="2" applyFont="1" applyBorder="1" applyAlignment="1">
      <alignment horizontal="left" vertical="center"/>
    </xf>
    <xf numFmtId="14" fontId="11" fillId="0" borderId="1" xfId="0" applyNumberFormat="1" applyFont="1" applyBorder="1" applyAlignment="1">
      <alignment horizontal="left" vertical="center"/>
    </xf>
    <xf numFmtId="0" fontId="11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14" fontId="11" fillId="0" borderId="1" xfId="1" applyNumberFormat="1" applyFont="1" applyBorder="1" applyAlignment="1">
      <alignment horizontal="left" vertical="center" wrapText="1"/>
    </xf>
    <xf numFmtId="0" fontId="11" fillId="0" borderId="1" xfId="1" applyFont="1" applyBorder="1" applyAlignment="1">
      <alignment horizontal="left" vertical="center" wrapText="1"/>
    </xf>
    <xf numFmtId="0" fontId="11" fillId="0" borderId="1" xfId="1" applyFont="1" applyBorder="1" applyAlignment="1">
      <alignment horizontal="center" vertical="center"/>
    </xf>
    <xf numFmtId="0" fontId="23" fillId="0" borderId="1" xfId="0" applyFont="1" applyBorder="1">
      <alignment vertical="center"/>
    </xf>
    <xf numFmtId="0" fontId="23" fillId="0" borderId="1" xfId="0" applyFont="1" applyBorder="1" applyAlignment="1">
      <alignment vertical="center" wrapText="1"/>
    </xf>
    <xf numFmtId="0" fontId="0" fillId="0" borderId="2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11" fillId="0" borderId="2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4" xfId="1" applyFont="1" applyBorder="1" applyAlignment="1">
      <alignment horizontal="center" vertical="center" wrapText="1"/>
    </xf>
    <xf numFmtId="0" fontId="11" fillId="0" borderId="3" xfId="1" applyFont="1" applyBorder="1" applyAlignment="1">
      <alignment horizontal="center" vertical="center" wrapText="1"/>
    </xf>
    <xf numFmtId="0" fontId="0" fillId="0" borderId="2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15" fillId="0" borderId="0" xfId="0" applyFont="1" applyAlignment="1">
      <alignment horizontal="center" wrapText="1"/>
    </xf>
    <xf numFmtId="0" fontId="0" fillId="0" borderId="0" xfId="0">
      <alignment vertical="center"/>
    </xf>
    <xf numFmtId="0" fontId="16" fillId="0" borderId="1" xfId="0" applyFont="1" applyBorder="1" applyAlignment="1">
      <alignment horizontal="center" vertical="center" wrapText="1"/>
    </xf>
    <xf numFmtId="0" fontId="0" fillId="0" borderId="5" xfId="0" applyBorder="1" applyAlignment="1"/>
    <xf numFmtId="0" fontId="0" fillId="0" borderId="6" xfId="0" applyBorder="1" applyAlignment="1"/>
    <xf numFmtId="0" fontId="17" fillId="9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9" borderId="1" xfId="0" applyFill="1" applyBorder="1" applyAlignment="1">
      <alignment horizontal="center" vertical="center" wrapText="1"/>
    </xf>
    <xf numFmtId="0" fontId="0" fillId="0" borderId="7" xfId="0" applyBorder="1" applyAlignment="1"/>
    <xf numFmtId="0" fontId="0" fillId="0" borderId="8" xfId="0" applyBorder="1" applyAlignment="1"/>
    <xf numFmtId="0" fontId="0" fillId="0" borderId="0" xfId="0" applyAlignme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9" fillId="4" borderId="4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justify" vertical="center" wrapText="1"/>
    </xf>
    <xf numFmtId="0" fontId="10" fillId="0" borderId="1" xfId="0" applyFont="1" applyBorder="1" applyAlignment="1">
      <alignment horizontal="justify" vertical="center"/>
    </xf>
    <xf numFmtId="0" fontId="10" fillId="0" borderId="2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justify" vertical="center"/>
    </xf>
    <xf numFmtId="0" fontId="1" fillId="0" borderId="3" xfId="0" applyFont="1" applyBorder="1" applyAlignment="1">
      <alignment horizontal="justify" vertical="center"/>
    </xf>
    <xf numFmtId="0" fontId="1" fillId="0" borderId="2" xfId="0" applyFont="1" applyBorder="1" applyAlignment="1">
      <alignment horizontal="justify" vertical="center" wrapText="1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4" borderId="4" xfId="0" applyFill="1" applyBorder="1" applyAlignment="1">
      <alignment horizontal="center" vertical="center" wrapText="1"/>
    </xf>
    <xf numFmtId="0" fontId="0" fillId="4" borderId="4" xfId="0" applyFill="1" applyBorder="1" applyAlignment="1">
      <alignment horizontal="left" vertical="center" wrapText="1"/>
    </xf>
    <xf numFmtId="0" fontId="1" fillId="2" borderId="1" xfId="7" applyFont="1" applyFill="1" applyBorder="1" applyAlignment="1">
      <alignment horizontal="center"/>
    </xf>
    <xf numFmtId="0" fontId="24" fillId="0" borderId="1" xfId="0" applyFont="1" applyBorder="1" applyAlignment="1">
      <alignment horizontal="justify" vertical="center" wrapText="1"/>
    </xf>
    <xf numFmtId="0" fontId="23" fillId="0" borderId="1" xfId="0" applyFont="1" applyBorder="1" applyAlignment="1">
      <alignment horizontal="justify" vertical="center" wrapText="1"/>
    </xf>
  </cellXfs>
  <cellStyles count="9">
    <cellStyle name="0,0_x000d__x000a_NA_x000d__x000a_" xfId="2" xr:uid="{00000000-0005-0000-0000-000015000000}"/>
    <cellStyle name="常规" xfId="0" builtinId="0"/>
    <cellStyle name="常规 2" xfId="5" xr:uid="{00000000-0005-0000-0000-000035000000}"/>
    <cellStyle name="常规 2 2" xfId="4" xr:uid="{00000000-0005-0000-0000-00002F000000}"/>
    <cellStyle name="常规 3" xfId="6" xr:uid="{00000000-0005-0000-0000-000036000000}"/>
    <cellStyle name="常规 3 2" xfId="3" xr:uid="{00000000-0005-0000-0000-00002A000000}"/>
    <cellStyle name="常规 4" xfId="7" xr:uid="{00000000-0005-0000-0000-000037000000}"/>
    <cellStyle name="常规_中国移动3G OMC北向接口配置资源模型ICS－BG分册" xfId="1" xr:uid="{00000000-0005-0000-0000-000012000000}"/>
    <cellStyle name="样式 1" xfId="8" xr:uid="{00000000-0005-0000-0000-000038000000}"/>
  </cellStyles>
  <dxfs count="2">
    <dxf>
      <font>
        <b/>
        <color indexed="10"/>
      </font>
    </dxf>
    <dxf>
      <font>
        <b/>
        <color indexed="10"/>
      </font>
    </dxf>
  </dxfs>
  <tableStyles count="0" defaultTableStyle="TableStyleMedium2" defaultPivotStyle="PivotStyleLight16"/>
  <colors>
    <mruColors>
      <color rgb="FF0000FF"/>
      <color rgb="FF000000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5"/>
  <sheetViews>
    <sheetView topLeftCell="A14" workbookViewId="0">
      <selection activeCell="B28" sqref="B28"/>
    </sheetView>
  </sheetViews>
  <sheetFormatPr defaultColWidth="9" defaultRowHeight="12" x14ac:dyDescent="0.15"/>
  <cols>
    <col min="1" max="1" width="7.44140625" customWidth="1"/>
    <col min="2" max="2" width="11.88671875" customWidth="1"/>
    <col min="3" max="3" width="91.5546875" customWidth="1"/>
    <col min="4" max="4" width="27.5546875" customWidth="1"/>
  </cols>
  <sheetData>
    <row r="1" spans="1:4" x14ac:dyDescent="0.15">
      <c r="A1" s="70" t="s">
        <v>0</v>
      </c>
      <c r="B1" s="70" t="s">
        <v>1</v>
      </c>
      <c r="C1" s="70" t="s">
        <v>2</v>
      </c>
      <c r="D1" s="70" t="s">
        <v>3</v>
      </c>
    </row>
    <row r="2" spans="1:4" x14ac:dyDescent="0.15">
      <c r="A2" s="23" t="s">
        <v>4</v>
      </c>
      <c r="B2" s="71">
        <v>43401</v>
      </c>
      <c r="C2" s="72" t="s">
        <v>5</v>
      </c>
      <c r="D2" s="72" t="s">
        <v>6</v>
      </c>
    </row>
    <row r="3" spans="1:4" ht="120" x14ac:dyDescent="0.15">
      <c r="A3" s="23" t="s">
        <v>7</v>
      </c>
      <c r="B3" s="73">
        <v>43427</v>
      </c>
      <c r="C3" s="12" t="s">
        <v>8</v>
      </c>
      <c r="D3" s="72" t="s">
        <v>6</v>
      </c>
    </row>
    <row r="4" spans="1:4" ht="24" x14ac:dyDescent="0.15">
      <c r="A4" s="23" t="s">
        <v>9</v>
      </c>
      <c r="B4" s="73">
        <v>43451</v>
      </c>
      <c r="C4" s="12" t="s">
        <v>10</v>
      </c>
      <c r="D4" s="72" t="s">
        <v>6</v>
      </c>
    </row>
    <row r="5" spans="1:4" x14ac:dyDescent="0.15">
      <c r="A5" s="23" t="s">
        <v>11</v>
      </c>
      <c r="B5" s="73">
        <v>43473</v>
      </c>
      <c r="C5" s="12" t="s">
        <v>12</v>
      </c>
      <c r="D5" s="72" t="s">
        <v>6</v>
      </c>
    </row>
    <row r="6" spans="1:4" ht="60" x14ac:dyDescent="0.15">
      <c r="A6" s="23" t="s">
        <v>13</v>
      </c>
      <c r="B6" s="73">
        <v>43516</v>
      </c>
      <c r="C6" s="12" t="s">
        <v>14</v>
      </c>
      <c r="D6" s="72" t="s">
        <v>6</v>
      </c>
    </row>
    <row r="7" spans="1:4" x14ac:dyDescent="0.15">
      <c r="A7" s="29"/>
      <c r="B7" s="74">
        <v>43621</v>
      </c>
      <c r="C7" s="12" t="s">
        <v>15</v>
      </c>
      <c r="D7" s="29"/>
    </row>
    <row r="8" spans="1:4" ht="60" x14ac:dyDescent="0.15">
      <c r="A8" s="29" t="s">
        <v>16</v>
      </c>
      <c r="B8" s="74">
        <v>43731</v>
      </c>
      <c r="C8" s="13" t="s">
        <v>17</v>
      </c>
      <c r="D8" s="75" t="s">
        <v>18</v>
      </c>
    </row>
    <row r="9" spans="1:4" x14ac:dyDescent="0.15">
      <c r="A9" s="29" t="s">
        <v>19</v>
      </c>
      <c r="B9" s="74">
        <v>43747</v>
      </c>
      <c r="C9" s="29" t="s">
        <v>20</v>
      </c>
      <c r="D9" s="72" t="s">
        <v>21</v>
      </c>
    </row>
    <row r="10" spans="1:4" x14ac:dyDescent="0.15">
      <c r="A10" s="29" t="s">
        <v>22</v>
      </c>
      <c r="B10" s="74">
        <v>43821</v>
      </c>
      <c r="C10" s="29" t="s">
        <v>23</v>
      </c>
      <c r="D10" s="29" t="s">
        <v>21</v>
      </c>
    </row>
    <row r="11" spans="1:4" ht="36" x14ac:dyDescent="0.15">
      <c r="A11" s="85" t="s">
        <v>24</v>
      </c>
      <c r="B11" s="74">
        <v>44168</v>
      </c>
      <c r="C11" s="13" t="s">
        <v>25</v>
      </c>
      <c r="D11" s="93" t="s">
        <v>26</v>
      </c>
    </row>
    <row r="12" spans="1:4" x14ac:dyDescent="0.15">
      <c r="A12" s="86"/>
      <c r="B12" s="74">
        <v>44173</v>
      </c>
      <c r="C12" s="29" t="s">
        <v>27</v>
      </c>
      <c r="D12" s="94"/>
    </row>
    <row r="13" spans="1:4" x14ac:dyDescent="0.15">
      <c r="A13" s="87"/>
      <c r="B13" s="74">
        <v>44186</v>
      </c>
      <c r="C13" s="29" t="s">
        <v>28</v>
      </c>
      <c r="D13" s="95"/>
    </row>
    <row r="14" spans="1:4" x14ac:dyDescent="0.15">
      <c r="A14" s="88" t="s">
        <v>29</v>
      </c>
      <c r="B14" s="76">
        <v>44249</v>
      </c>
      <c r="C14" s="77" t="s">
        <v>30</v>
      </c>
      <c r="D14" s="88" t="s">
        <v>26</v>
      </c>
    </row>
    <row r="15" spans="1:4" x14ac:dyDescent="0.15">
      <c r="A15" s="89"/>
      <c r="B15" s="76">
        <v>44270</v>
      </c>
      <c r="C15" s="77" t="s">
        <v>31</v>
      </c>
      <c r="D15" s="89"/>
    </row>
    <row r="16" spans="1:4" x14ac:dyDescent="0.15">
      <c r="A16" s="89"/>
      <c r="B16" s="76">
        <v>44286</v>
      </c>
      <c r="C16" s="77" t="s">
        <v>32</v>
      </c>
      <c r="D16" s="89"/>
    </row>
    <row r="17" spans="1:4" ht="24" x14ac:dyDescent="0.15">
      <c r="A17" s="89"/>
      <c r="B17" s="76">
        <v>44295</v>
      </c>
      <c r="C17" s="77" t="s">
        <v>33</v>
      </c>
      <c r="D17" s="89"/>
    </row>
    <row r="18" spans="1:4" ht="24" x14ac:dyDescent="0.15">
      <c r="A18" s="89"/>
      <c r="B18" s="76">
        <v>44295</v>
      </c>
      <c r="C18" s="77" t="s">
        <v>34</v>
      </c>
      <c r="D18" s="89"/>
    </row>
    <row r="19" spans="1:4" ht="24" x14ac:dyDescent="0.15">
      <c r="A19" s="89"/>
      <c r="B19" s="76">
        <v>44295</v>
      </c>
      <c r="C19" s="77" t="s">
        <v>35</v>
      </c>
      <c r="D19" s="89"/>
    </row>
    <row r="20" spans="1:4" ht="36" x14ac:dyDescent="0.15">
      <c r="A20" s="89"/>
      <c r="B20" s="76">
        <v>44301</v>
      </c>
      <c r="C20" s="77" t="s">
        <v>36</v>
      </c>
      <c r="D20" s="89"/>
    </row>
    <row r="21" spans="1:4" ht="24" x14ac:dyDescent="0.15">
      <c r="A21" s="89"/>
      <c r="B21" s="76">
        <v>44390</v>
      </c>
      <c r="C21" s="77" t="s">
        <v>37</v>
      </c>
      <c r="D21" s="89"/>
    </row>
    <row r="22" spans="1:4" ht="36" x14ac:dyDescent="0.15">
      <c r="A22" s="89"/>
      <c r="B22" s="76">
        <v>44557</v>
      </c>
      <c r="C22" s="77" t="s">
        <v>38</v>
      </c>
      <c r="D22" s="90"/>
    </row>
    <row r="23" spans="1:4" s="63" customFormat="1" x14ac:dyDescent="0.15">
      <c r="A23" s="90"/>
      <c r="B23" s="76">
        <v>44754</v>
      </c>
      <c r="C23" s="78" t="s">
        <v>39</v>
      </c>
      <c r="D23" s="79" t="s">
        <v>40</v>
      </c>
    </row>
    <row r="24" spans="1:4" x14ac:dyDescent="0.15">
      <c r="A24" s="91" t="s">
        <v>41</v>
      </c>
      <c r="B24" s="80">
        <v>44770</v>
      </c>
      <c r="C24" s="81" t="s">
        <v>42</v>
      </c>
      <c r="D24" s="82" t="s">
        <v>43</v>
      </c>
    </row>
    <row r="25" spans="1:4" x14ac:dyDescent="0.15">
      <c r="A25" s="92"/>
      <c r="B25" s="76">
        <v>44817</v>
      </c>
      <c r="C25" s="78" t="s">
        <v>44</v>
      </c>
      <c r="D25" s="82" t="s">
        <v>43</v>
      </c>
    </row>
  </sheetData>
  <mergeCells count="5">
    <mergeCell ref="A11:A13"/>
    <mergeCell ref="A14:A23"/>
    <mergeCell ref="A24:A25"/>
    <mergeCell ref="D11:D13"/>
    <mergeCell ref="D14:D22"/>
  </mergeCells>
  <phoneticPr fontId="22" type="noConversion"/>
  <pageMargins left="0.75" right="0.75" top="1" bottom="1" header="0.5" footer="0.5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23"/>
  <sheetViews>
    <sheetView workbookViewId="0">
      <selection activeCell="A23" sqref="A23:L23"/>
    </sheetView>
  </sheetViews>
  <sheetFormatPr defaultColWidth="9" defaultRowHeight="12" x14ac:dyDescent="0.15"/>
  <sheetData>
    <row r="1" spans="1:12" x14ac:dyDescent="0.25">
      <c r="A1" s="96" t="s">
        <v>45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</row>
    <row r="2" spans="1:12" x14ac:dyDescent="0.15">
      <c r="A2" s="98" t="s">
        <v>46</v>
      </c>
      <c r="B2" s="99"/>
      <c r="C2" s="99"/>
      <c r="D2" s="100"/>
      <c r="E2" s="101" t="s">
        <v>47</v>
      </c>
      <c r="F2" s="99"/>
      <c r="G2" s="99"/>
      <c r="H2" s="99"/>
      <c r="I2" s="99"/>
      <c r="J2" s="99"/>
      <c r="K2" s="99"/>
      <c r="L2" s="100"/>
    </row>
    <row r="3" spans="1:12" x14ac:dyDescent="0.15">
      <c r="A3" s="98" t="s">
        <v>48</v>
      </c>
      <c r="B3" s="99"/>
      <c r="C3" s="99"/>
      <c r="D3" s="100"/>
      <c r="E3" s="101" t="s">
        <v>49</v>
      </c>
      <c r="F3" s="99"/>
      <c r="G3" s="99"/>
      <c r="H3" s="99"/>
      <c r="I3" s="99"/>
      <c r="J3" s="99"/>
      <c r="K3" s="99"/>
      <c r="L3" s="100"/>
    </row>
    <row r="4" spans="1:12" x14ac:dyDescent="0.15">
      <c r="A4" s="98" t="s">
        <v>50</v>
      </c>
      <c r="B4" s="99"/>
      <c r="C4" s="99"/>
      <c r="D4" s="100"/>
      <c r="E4" s="101" t="s">
        <v>51</v>
      </c>
      <c r="F4" s="99"/>
      <c r="G4" s="99"/>
      <c r="H4" s="99"/>
      <c r="I4" s="99"/>
      <c r="J4" s="99"/>
      <c r="K4" s="99"/>
      <c r="L4" s="100"/>
    </row>
    <row r="5" spans="1:12" x14ac:dyDescent="0.15">
      <c r="A5" s="98" t="s">
        <v>52</v>
      </c>
      <c r="B5" s="99"/>
      <c r="C5" s="99"/>
      <c r="D5" s="100"/>
      <c r="E5" s="101" t="s">
        <v>53</v>
      </c>
      <c r="F5" s="99"/>
      <c r="G5" s="99"/>
      <c r="H5" s="99"/>
      <c r="I5" s="99"/>
      <c r="J5" s="99"/>
      <c r="K5" s="99"/>
      <c r="L5" s="100"/>
    </row>
    <row r="6" spans="1:12" x14ac:dyDescent="0.15">
      <c r="A6" s="97"/>
      <c r="B6" s="97"/>
      <c r="C6" s="97"/>
      <c r="D6" s="97"/>
      <c r="E6" s="97"/>
      <c r="F6" s="97"/>
      <c r="G6" s="97"/>
      <c r="H6" s="97"/>
      <c r="I6" s="97"/>
      <c r="J6" s="97"/>
      <c r="K6" s="97"/>
      <c r="L6" s="97"/>
    </row>
    <row r="7" spans="1:12" ht="36" x14ac:dyDescent="0.15">
      <c r="A7" s="98" t="s">
        <v>54</v>
      </c>
      <c r="B7" s="100"/>
      <c r="C7" s="67" t="s">
        <v>55</v>
      </c>
      <c r="D7" s="67" t="s">
        <v>56</v>
      </c>
      <c r="E7" s="67" t="s">
        <v>57</v>
      </c>
      <c r="F7" s="67" t="s">
        <v>58</v>
      </c>
      <c r="G7" s="67" t="s">
        <v>59</v>
      </c>
      <c r="H7" s="67" t="s">
        <v>60</v>
      </c>
      <c r="I7" s="67" t="s">
        <v>61</v>
      </c>
      <c r="J7" s="67" t="s">
        <v>62</v>
      </c>
      <c r="K7" s="67" t="s">
        <v>63</v>
      </c>
      <c r="L7" s="67" t="s">
        <v>64</v>
      </c>
    </row>
    <row r="8" spans="1:12" x14ac:dyDescent="0.15">
      <c r="A8" s="98" t="s">
        <v>65</v>
      </c>
      <c r="B8" s="67" t="s">
        <v>66</v>
      </c>
      <c r="C8" s="67">
        <f>Index!D14</f>
        <v>26</v>
      </c>
      <c r="D8" s="68" t="s">
        <v>67</v>
      </c>
      <c r="E8" s="68">
        <f>Index!N14</f>
        <v>0</v>
      </c>
      <c r="F8" s="68">
        <f>Index!T14</f>
        <v>0</v>
      </c>
      <c r="G8" s="68">
        <f>Index!Z14</f>
        <v>0</v>
      </c>
      <c r="H8" s="68">
        <f>Index!AF14</f>
        <v>0</v>
      </c>
      <c r="I8" s="68">
        <f>Index!AL14</f>
        <v>0</v>
      </c>
      <c r="J8" s="69">
        <f>(E8+E11)/(C8+C11-D11)</f>
        <v>0</v>
      </c>
      <c r="K8" s="69">
        <f>((E8+E11)+0.8*(F8+F11)+0.6*(G8+G11)+0.4*(H8+H11)+0.2*(I8+I11))/(C8+C11-D11)</f>
        <v>0</v>
      </c>
      <c r="L8" s="69">
        <f>((E8+E11)+(F8+F11)+(G8+G11)+(H8+H11)+(I8+I11))/(C8+C11-D11)</f>
        <v>0</v>
      </c>
    </row>
    <row r="9" spans="1:12" x14ac:dyDescent="0.15">
      <c r="A9" s="103"/>
      <c r="B9" s="67" t="s">
        <v>68</v>
      </c>
      <c r="C9" s="67">
        <f>Index!E14</f>
        <v>98</v>
      </c>
      <c r="D9" s="68" t="s">
        <v>67</v>
      </c>
      <c r="E9" s="68">
        <f>Index!O14</f>
        <v>0</v>
      </c>
      <c r="F9" s="68">
        <f>Index!U14</f>
        <v>0</v>
      </c>
      <c r="G9" s="68">
        <f>Index!AA14</f>
        <v>0</v>
      </c>
      <c r="H9" s="68">
        <f>Index!AG14</f>
        <v>0</v>
      </c>
      <c r="I9" s="68">
        <f>Index!AM14</f>
        <v>0</v>
      </c>
      <c r="J9" s="69">
        <f>(E9+E12)/(C9+C12-D12)</f>
        <v>0</v>
      </c>
      <c r="K9" s="69">
        <f>((E9+E12)+0.8*(F9+F12)+0.6*(G9+G12)+0.4*(H9+H12)+0.2*(I9+I12))/(C9+C12-D12)</f>
        <v>0</v>
      </c>
      <c r="L9" s="69">
        <f>((E9+E12)+(F9+F12)+(G9+G12)+(H9+H12)+(I9+I12))/(C9+C12-D12)</f>
        <v>0</v>
      </c>
    </row>
    <row r="10" spans="1:12" x14ac:dyDescent="0.15">
      <c r="A10" s="103"/>
      <c r="B10" s="67" t="s">
        <v>69</v>
      </c>
      <c r="C10" s="67">
        <f>Index!F14</f>
        <v>15</v>
      </c>
      <c r="D10" s="68" t="s">
        <v>67</v>
      </c>
      <c r="E10" s="68">
        <f>Index!P14</f>
        <v>0</v>
      </c>
      <c r="F10" s="68">
        <f>Index!V14</f>
        <v>0</v>
      </c>
      <c r="G10" s="68">
        <f>Index!AB14</f>
        <v>0</v>
      </c>
      <c r="H10" s="68">
        <f>Index!AH14</f>
        <v>0</v>
      </c>
      <c r="I10" s="68">
        <f>Index!AN14</f>
        <v>0</v>
      </c>
      <c r="J10" s="69">
        <f>(E10+E13)/(C10+C13-D13)</f>
        <v>0</v>
      </c>
      <c r="K10" s="69">
        <f>((E10+E13)+0.8*(F10+F13)+0.6*(G10+G13)+0.4*(H10+H13)+0.2*(I10+I13))/(C10+C13-D13)</f>
        <v>0</v>
      </c>
      <c r="L10" s="69">
        <f>((E10+E13)+(F10+F13)+(G10+G13)+(H10+H13)+(I10+I13))/(C10+C13-D13)</f>
        <v>0</v>
      </c>
    </row>
    <row r="11" spans="1:12" x14ac:dyDescent="0.15">
      <c r="A11" s="98"/>
      <c r="B11" s="67" t="s">
        <v>70</v>
      </c>
      <c r="C11" s="67">
        <f>Index!G14</f>
        <v>0</v>
      </c>
      <c r="D11" s="68">
        <f>Index!K14</f>
        <v>0</v>
      </c>
      <c r="E11" s="68">
        <f>Index!Q14</f>
        <v>0</v>
      </c>
      <c r="F11" s="68">
        <f>Index!W14</f>
        <v>0</v>
      </c>
      <c r="G11" s="68">
        <f>Index!AC14</f>
        <v>0</v>
      </c>
      <c r="H11" s="68">
        <f>Index!AI14</f>
        <v>0</v>
      </c>
      <c r="I11" s="68">
        <f>Index!AO14</f>
        <v>0</v>
      </c>
      <c r="J11" s="98" t="s">
        <v>67</v>
      </c>
      <c r="K11" s="104"/>
      <c r="L11" s="105"/>
    </row>
    <row r="12" spans="1:12" x14ac:dyDescent="0.15">
      <c r="A12" s="98"/>
      <c r="B12" s="67" t="s">
        <v>71</v>
      </c>
      <c r="C12" s="67">
        <f>Index!H14</f>
        <v>0</v>
      </c>
      <c r="D12" s="68">
        <f>Index!L14</f>
        <v>0</v>
      </c>
      <c r="E12" s="68">
        <f>Index!R14</f>
        <v>0</v>
      </c>
      <c r="F12" s="68">
        <f>Index!X14</f>
        <v>0</v>
      </c>
      <c r="G12" s="68">
        <f>Index!AD14</f>
        <v>0</v>
      </c>
      <c r="H12" s="68">
        <f>Index!AJ14</f>
        <v>0</v>
      </c>
      <c r="I12" s="68">
        <f>Index!AP14</f>
        <v>0</v>
      </c>
      <c r="J12" s="106"/>
      <c r="K12" s="106"/>
      <c r="L12" s="103"/>
    </row>
    <row r="13" spans="1:12" x14ac:dyDescent="0.15">
      <c r="A13" s="98"/>
      <c r="B13" s="67" t="s">
        <v>72</v>
      </c>
      <c r="C13" s="67">
        <f>Index!I14</f>
        <v>0</v>
      </c>
      <c r="D13" s="68">
        <f>Index!M14</f>
        <v>0</v>
      </c>
      <c r="E13" s="68">
        <f>Index!S14</f>
        <v>0</v>
      </c>
      <c r="F13" s="68">
        <f>Index!Y14</f>
        <v>0</v>
      </c>
      <c r="G13" s="68">
        <f>Index!AE14</f>
        <v>0</v>
      </c>
      <c r="H13" s="68">
        <f>Index!AK14</f>
        <v>0</v>
      </c>
      <c r="I13" s="68">
        <f>Index!AQ14</f>
        <v>0</v>
      </c>
      <c r="J13" s="98"/>
      <c r="K13" s="98"/>
      <c r="L13" s="98"/>
    </row>
    <row r="14" spans="1:12" x14ac:dyDescent="0.15">
      <c r="A14" s="97"/>
      <c r="B14" s="97"/>
      <c r="C14" s="97"/>
      <c r="D14" s="97"/>
      <c r="E14" s="97"/>
      <c r="F14" s="97"/>
      <c r="G14" s="97"/>
      <c r="H14" s="97"/>
      <c r="I14" s="97"/>
      <c r="J14" s="97"/>
      <c r="K14" s="97"/>
      <c r="L14" s="97"/>
    </row>
    <row r="15" spans="1:12" x14ac:dyDescent="0.15">
      <c r="A15" s="97"/>
      <c r="B15" s="97"/>
      <c r="C15" s="97"/>
      <c r="D15" s="97"/>
      <c r="E15" s="97"/>
      <c r="F15" s="97"/>
      <c r="G15" s="97"/>
      <c r="H15" s="97"/>
      <c r="I15" s="97"/>
      <c r="J15" s="97"/>
      <c r="K15" s="97"/>
      <c r="L15" s="97"/>
    </row>
    <row r="16" spans="1:12" x14ac:dyDescent="0.15">
      <c r="A16" s="97"/>
      <c r="B16" s="97"/>
      <c r="C16" s="97"/>
      <c r="D16" s="97"/>
      <c r="E16" s="97"/>
      <c r="F16" s="97"/>
      <c r="G16" s="97"/>
      <c r="H16" s="97"/>
      <c r="I16" s="97"/>
      <c r="J16" s="97"/>
      <c r="K16" s="97"/>
      <c r="L16" s="97"/>
    </row>
    <row r="17" spans="1:12" x14ac:dyDescent="0.15">
      <c r="A17" s="97" t="s">
        <v>73</v>
      </c>
      <c r="B17" s="97"/>
      <c r="C17" s="97"/>
      <c r="D17" s="97"/>
      <c r="E17" s="97"/>
      <c r="F17" s="97"/>
      <c r="G17" s="97"/>
      <c r="H17" s="97"/>
      <c r="I17" s="97"/>
      <c r="J17" s="97"/>
      <c r="K17" s="97"/>
      <c r="L17" s="97"/>
    </row>
    <row r="18" spans="1:12" x14ac:dyDescent="0.15">
      <c r="A18" s="102" t="s">
        <v>74</v>
      </c>
      <c r="B18" s="97"/>
      <c r="C18" s="97"/>
      <c r="D18" s="97"/>
      <c r="E18" s="97"/>
      <c r="F18" s="97"/>
      <c r="G18" s="97"/>
      <c r="H18" s="97"/>
      <c r="I18" s="97"/>
      <c r="J18" s="97"/>
      <c r="K18" s="97"/>
      <c r="L18" s="97"/>
    </row>
    <row r="19" spans="1:12" x14ac:dyDescent="0.15">
      <c r="A19" s="102" t="s">
        <v>75</v>
      </c>
      <c r="B19" s="97"/>
      <c r="C19" s="97"/>
      <c r="D19" s="97"/>
      <c r="E19" s="97"/>
      <c r="F19" s="97"/>
      <c r="G19" s="97"/>
      <c r="H19" s="97"/>
      <c r="I19" s="97"/>
      <c r="J19" s="97"/>
      <c r="K19" s="97"/>
      <c r="L19" s="97"/>
    </row>
    <row r="20" spans="1:12" x14ac:dyDescent="0.15">
      <c r="A20" s="102" t="s">
        <v>76</v>
      </c>
      <c r="B20" s="97"/>
      <c r="C20" s="97"/>
      <c r="D20" s="97"/>
      <c r="E20" s="97"/>
      <c r="F20" s="97"/>
      <c r="G20" s="97"/>
      <c r="H20" s="97"/>
      <c r="I20" s="97"/>
      <c r="J20" s="97"/>
      <c r="K20" s="97"/>
      <c r="L20" s="97"/>
    </row>
    <row r="21" spans="1:12" x14ac:dyDescent="0.15">
      <c r="A21" s="102" t="s">
        <v>77</v>
      </c>
      <c r="B21" s="97"/>
      <c r="C21" s="97"/>
      <c r="D21" s="97"/>
      <c r="E21" s="97"/>
      <c r="F21" s="97"/>
      <c r="G21" s="97"/>
      <c r="H21" s="97"/>
      <c r="I21" s="97"/>
      <c r="J21" s="97"/>
      <c r="K21" s="97"/>
      <c r="L21" s="97"/>
    </row>
    <row r="22" spans="1:12" x14ac:dyDescent="0.15">
      <c r="A22" s="102" t="s">
        <v>78</v>
      </c>
      <c r="B22" s="97"/>
      <c r="C22" s="97"/>
      <c r="D22" s="97"/>
      <c r="E22" s="97"/>
      <c r="F22" s="97"/>
      <c r="G22" s="97"/>
      <c r="H22" s="97"/>
      <c r="I22" s="97"/>
      <c r="J22" s="97"/>
      <c r="K22" s="97"/>
      <c r="L22" s="97"/>
    </row>
    <row r="23" spans="1:12" x14ac:dyDescent="0.15">
      <c r="A23" s="102" t="s">
        <v>79</v>
      </c>
      <c r="B23" s="97"/>
      <c r="C23" s="97"/>
      <c r="D23" s="97"/>
      <c r="E23" s="97"/>
      <c r="F23" s="97"/>
      <c r="G23" s="97"/>
      <c r="H23" s="97"/>
      <c r="I23" s="97"/>
      <c r="J23" s="97"/>
      <c r="K23" s="97"/>
      <c r="L23" s="97"/>
    </row>
  </sheetData>
  <mergeCells count="21">
    <mergeCell ref="A21:L21"/>
    <mergeCell ref="A22:L22"/>
    <mergeCell ref="A23:L23"/>
    <mergeCell ref="A8:A13"/>
    <mergeCell ref="J11:L13"/>
    <mergeCell ref="A14:L16"/>
    <mergeCell ref="A7:B7"/>
    <mergeCell ref="A17:L17"/>
    <mergeCell ref="A18:L18"/>
    <mergeCell ref="A19:L19"/>
    <mergeCell ref="A20:L20"/>
    <mergeCell ref="A4:D4"/>
    <mergeCell ref="E4:L4"/>
    <mergeCell ref="A5:D5"/>
    <mergeCell ref="E5:L5"/>
    <mergeCell ref="A6:L6"/>
    <mergeCell ref="A1:L1"/>
    <mergeCell ref="A2:D2"/>
    <mergeCell ref="E2:L2"/>
    <mergeCell ref="A3:D3"/>
    <mergeCell ref="E3:L3"/>
  </mergeCells>
  <phoneticPr fontId="22" type="noConversion"/>
  <conditionalFormatting sqref="J8:L8">
    <cfRule type="cellIs" dxfId="1" priority="1" operator="lessThan">
      <formula>1</formula>
    </cfRule>
  </conditionalFormatting>
  <conditionalFormatting sqref="J9:L9">
    <cfRule type="cellIs" dxfId="0" priority="2" operator="lessThan">
      <formula>0.9</formula>
    </cfRule>
  </conditionalFormatting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V32"/>
  <sheetViews>
    <sheetView workbookViewId="0">
      <selection activeCell="C16" sqref="C16"/>
    </sheetView>
  </sheetViews>
  <sheetFormatPr defaultColWidth="9" defaultRowHeight="12" x14ac:dyDescent="0.15"/>
  <cols>
    <col min="1" max="1" width="10.33203125" customWidth="1"/>
    <col min="2" max="2" width="25.6640625" customWidth="1"/>
    <col min="3" max="3" width="59" customWidth="1"/>
    <col min="4" max="15" width="7.44140625" style="26" customWidth="1"/>
    <col min="16" max="16" width="2.88671875" customWidth="1"/>
    <col min="17" max="17" width="24.77734375"/>
    <col min="18" max="18" width="20.33203125" customWidth="1"/>
    <col min="19" max="19" width="40.33203125" customWidth="1"/>
    <col min="20" max="20" width="19.88671875" customWidth="1"/>
    <col min="21" max="22" width="25.88671875"/>
    <col min="23" max="25" width="26.44140625"/>
    <col min="26" max="28" width="25.88671875"/>
    <col min="29" max="31" width="26.44140625"/>
    <col min="32" max="34" width="25.88671875"/>
    <col min="35" max="37" width="26.44140625"/>
    <col min="38" max="40" width="25.88671875"/>
    <col min="41" max="43" width="26.44140625"/>
  </cols>
  <sheetData>
    <row r="1" spans="1:48" ht="84" x14ac:dyDescent="0.15">
      <c r="A1" s="55" t="s">
        <v>80</v>
      </c>
      <c r="B1" s="55" t="s">
        <v>81</v>
      </c>
      <c r="C1" s="55" t="s">
        <v>82</v>
      </c>
      <c r="D1" s="56" t="s">
        <v>83</v>
      </c>
      <c r="E1" s="57" t="s">
        <v>84</v>
      </c>
      <c r="F1" s="57" t="s">
        <v>85</v>
      </c>
      <c r="G1" s="57" t="s">
        <v>86</v>
      </c>
      <c r="H1" s="57" t="s">
        <v>87</v>
      </c>
      <c r="I1" s="57" t="s">
        <v>88</v>
      </c>
      <c r="J1" s="57" t="s">
        <v>89</v>
      </c>
      <c r="K1" s="65" t="s">
        <v>90</v>
      </c>
      <c r="L1" s="65" t="s">
        <v>91</v>
      </c>
      <c r="M1" s="65" t="s">
        <v>92</v>
      </c>
      <c r="N1" s="66" t="s">
        <v>93</v>
      </c>
      <c r="O1" s="66" t="s">
        <v>94</v>
      </c>
      <c r="P1" s="66" t="s">
        <v>95</v>
      </c>
      <c r="Q1" s="66" t="s">
        <v>96</v>
      </c>
      <c r="R1" s="66" t="s">
        <v>97</v>
      </c>
      <c r="S1" s="66" t="s">
        <v>98</v>
      </c>
      <c r="T1" s="65" t="s">
        <v>99</v>
      </c>
      <c r="U1" s="65" t="s">
        <v>100</v>
      </c>
      <c r="V1" s="65" t="s">
        <v>101</v>
      </c>
      <c r="W1" s="65" t="s">
        <v>102</v>
      </c>
      <c r="X1" s="65" t="s">
        <v>103</v>
      </c>
      <c r="Y1" s="65" t="s">
        <v>104</v>
      </c>
      <c r="Z1" s="66" t="s">
        <v>105</v>
      </c>
      <c r="AA1" s="66" t="s">
        <v>106</v>
      </c>
      <c r="AB1" s="66" t="s">
        <v>107</v>
      </c>
      <c r="AC1" s="66" t="s">
        <v>108</v>
      </c>
      <c r="AD1" s="66" t="s">
        <v>109</v>
      </c>
      <c r="AE1" s="66" t="s">
        <v>110</v>
      </c>
      <c r="AF1" s="65" t="s">
        <v>111</v>
      </c>
      <c r="AG1" s="65" t="s">
        <v>112</v>
      </c>
      <c r="AH1" s="65" t="s">
        <v>113</v>
      </c>
      <c r="AI1" s="65" t="s">
        <v>114</v>
      </c>
      <c r="AJ1" s="65" t="s">
        <v>115</v>
      </c>
      <c r="AK1" s="65" t="s">
        <v>116</v>
      </c>
      <c r="AL1" s="66" t="s">
        <v>117</v>
      </c>
      <c r="AM1" s="66" t="s">
        <v>118</v>
      </c>
      <c r="AN1" s="66" t="s">
        <v>119</v>
      </c>
      <c r="AO1" s="66" t="s">
        <v>120</v>
      </c>
      <c r="AP1" s="66" t="s">
        <v>121</v>
      </c>
      <c r="AQ1" s="66" t="s">
        <v>122</v>
      </c>
    </row>
    <row r="2" spans="1:48" x14ac:dyDescent="0.15">
      <c r="A2" s="11" t="s">
        <v>123</v>
      </c>
      <c r="B2" s="58" t="s">
        <v>124</v>
      </c>
      <c r="C2" s="23" t="s">
        <v>125</v>
      </c>
      <c r="D2" s="15">
        <f>COUNTIF(HA!$B:$B,"A")</f>
        <v>0</v>
      </c>
      <c r="E2" s="28">
        <f>COUNTIF(HA!$B:$B,"B")</f>
        <v>3</v>
      </c>
      <c r="F2" s="28">
        <f>COUNTIF(HA!$B:$B,"C")</f>
        <v>3</v>
      </c>
      <c r="G2" s="28">
        <f>COUNTIF(HA!$B:$B,"CA")</f>
        <v>0</v>
      </c>
      <c r="H2" s="28">
        <f>COUNTIF(HA!$B:$B,"CB")</f>
        <v>0</v>
      </c>
      <c r="I2" s="28">
        <f>COUNTIF(HA!$B:$B,"CC")</f>
        <v>0</v>
      </c>
      <c r="J2" s="28">
        <f>SUM(D2:I2)</f>
        <v>6</v>
      </c>
      <c r="K2" s="18">
        <f>SUMPRODUCT((HA!$B:$B="CA")*(HA!$O:$O="NA"))</f>
        <v>0</v>
      </c>
      <c r="L2" s="18">
        <f>SUMPRODUCT((HA!$B:$B="CB")*(HA!$O:$O="NA"))</f>
        <v>0</v>
      </c>
      <c r="M2" s="18">
        <f>SUMPRODUCT((HA!$B:$B="CC")*(HA!$O:$O="NA"))</f>
        <v>0</v>
      </c>
      <c r="N2" s="18">
        <f>SUMPRODUCT((HA!$B:$B="A")*(HA!$O:$O="T"))</f>
        <v>0</v>
      </c>
      <c r="O2" s="18">
        <f>SUMPRODUCT((HA!$B:$B="B")*(HA!$O:$O="T"))</f>
        <v>0</v>
      </c>
      <c r="P2" s="18">
        <f>SUMPRODUCT((HA!$B:$B="C")*(HA!$O:$O="T"))</f>
        <v>0</v>
      </c>
      <c r="Q2" s="18">
        <f>SUMPRODUCT((HA!$B:$B="CA")*(HA!$O:$O="T"))</f>
        <v>0</v>
      </c>
      <c r="R2" s="18">
        <f>SUMPRODUCT((HA!$B:$B="CB")*(HA!$O:$O="T"))</f>
        <v>0</v>
      </c>
      <c r="S2" s="18">
        <f>SUMPRODUCT((HA!$B:$B="CC")*(HA!$O:$O="T"))</f>
        <v>0</v>
      </c>
      <c r="T2" s="18">
        <f>SUMPRODUCT((HA!$B:$B="A")*(HA!$O:$O="T+1Q"))</f>
        <v>0</v>
      </c>
      <c r="U2" s="18">
        <f>SUMPRODUCT((HA!$B:$B="B")*(HA!$O:$O="T+1Q"))</f>
        <v>0</v>
      </c>
      <c r="V2" s="18">
        <f>SUMPRODUCT((HA!$B:$B="C")*(HA!$O:$O="T+1Q"))</f>
        <v>0</v>
      </c>
      <c r="W2" s="18">
        <f>SUMPRODUCT((HA!$B:$B="CA")*(HA!$O:$O="T+1Q"))</f>
        <v>0</v>
      </c>
      <c r="X2" s="18">
        <f>SUMPRODUCT((HA!$B:$B="CB")*(HA!$O:$O="T+1Q"))</f>
        <v>0</v>
      </c>
      <c r="Y2" s="18">
        <f>SUMPRODUCT((HA!$B:$B="CC")*(HA!$O:$O="T+1Q"))</f>
        <v>0</v>
      </c>
      <c r="Z2" s="18">
        <f>SUMPRODUCT((HA!$B:$B="A")*(HA!$O:$O="T+2Q"))</f>
        <v>0</v>
      </c>
      <c r="AA2" s="18">
        <f>SUMPRODUCT((HA!$B:$B="B")*(HA!$O:$O="T+2Q"))</f>
        <v>0</v>
      </c>
      <c r="AB2" s="18">
        <f>SUMPRODUCT((HA!$B:$B="C")*(HA!$O:$O="T+2Q"))</f>
        <v>0</v>
      </c>
      <c r="AC2" s="18">
        <f>SUMPRODUCT((HA!$B:$B="CA")*(HA!$O:$O="T+2Q"))</f>
        <v>0</v>
      </c>
      <c r="AD2" s="18">
        <f>SUMPRODUCT((HA!$B:$B="CB")*(HA!$O:$O="T+2Q"))</f>
        <v>0</v>
      </c>
      <c r="AE2" s="18">
        <f>SUMPRODUCT((HA!$B:$B="CC")*(HA!$O:$O="T+2Q"))</f>
        <v>0</v>
      </c>
      <c r="AF2" s="18">
        <f>SUMPRODUCT((HA!$B:$B="A")*(HA!$O:$O="T+3Q"))</f>
        <v>0</v>
      </c>
      <c r="AG2" s="18">
        <f>SUMPRODUCT((HA!$B:$B="B")*(HA!$O:$O="T+3Q"))</f>
        <v>0</v>
      </c>
      <c r="AH2" s="18">
        <f>SUMPRODUCT((HA!$B:$B="C")*(HA!$O:$O="T+3Q"))</f>
        <v>0</v>
      </c>
      <c r="AI2" s="18">
        <f>SUMPRODUCT((HA!$B:$B="CA")*(HA!$O:$O="T+3Q"))</f>
        <v>0</v>
      </c>
      <c r="AJ2" s="18">
        <f>SUMPRODUCT((HA!$B:$B="CB")*(HA!$O:$O="T+3Q"))</f>
        <v>0</v>
      </c>
      <c r="AK2" s="18">
        <f>SUMPRODUCT((HA!$B:$B="CC")*(HA!$O:$O="T+3Q"))</f>
        <v>0</v>
      </c>
      <c r="AL2" s="18">
        <f>SUMPRODUCT((HA!$B:$B="A")*(HA!$O:$O="T+4Q"))</f>
        <v>0</v>
      </c>
      <c r="AM2" s="18">
        <f>SUMPRODUCT((HA!$B:$B="B")*(HA!$O:$O="T+4Q"))</f>
        <v>0</v>
      </c>
      <c r="AN2" s="18">
        <f>SUMPRODUCT((HA!$B:$B="C")*(HA!$O:$O="T+4Q"))</f>
        <v>0</v>
      </c>
      <c r="AO2" s="18">
        <f>SUMPRODUCT((HA!$B:$B="CA")*(HA!$O:$O="T+4Q"))</f>
        <v>0</v>
      </c>
      <c r="AP2" s="18">
        <f>SUMPRODUCT((HA!$B:$B="CB")*(HA!$O:$O="T+4Q"))</f>
        <v>0</v>
      </c>
      <c r="AQ2" s="18">
        <f>SUMPRODUCT((HA!$B:$B="CC")*(HA!$O:$O="T+4Q"))</f>
        <v>0</v>
      </c>
    </row>
    <row r="3" spans="1:48" x14ac:dyDescent="0.15">
      <c r="A3" s="11" t="s">
        <v>126</v>
      </c>
      <c r="B3" s="58" t="s">
        <v>127</v>
      </c>
      <c r="C3" s="23" t="s">
        <v>128</v>
      </c>
      <c r="D3" s="15">
        <f>COUNTIF(HB!$B:$B,"A")</f>
        <v>3</v>
      </c>
      <c r="E3" s="28">
        <f>COUNTIF(HB!$B:$B,"B")</f>
        <v>16</v>
      </c>
      <c r="F3" s="28">
        <f>COUNTIF(HB!$B:$B,"C")</f>
        <v>1</v>
      </c>
      <c r="G3" s="28">
        <f>COUNTIF(HB!$B:$B,"CA")</f>
        <v>0</v>
      </c>
      <c r="H3" s="28">
        <f>COUNTIF(HB!$B:$B,"CB")</f>
        <v>0</v>
      </c>
      <c r="I3" s="28">
        <f>COUNTIF(HB!$B:$B,"CC")</f>
        <v>0</v>
      </c>
      <c r="J3" s="28">
        <f t="shared" ref="J3:J13" si="0">SUM(D3:I3)</f>
        <v>20</v>
      </c>
      <c r="K3" s="18">
        <f>SUMPRODUCT((HB!$B:$B="CA")*(HB!$O:$O="NA"))</f>
        <v>0</v>
      </c>
      <c r="L3" s="18">
        <f>SUMPRODUCT((HB!$B:$B="CB")*(HB!$O:$O="NA"))</f>
        <v>0</v>
      </c>
      <c r="M3" s="18">
        <f>SUMPRODUCT((HB!$B:$B="CC")*(HB!$O:$O="NA"))</f>
        <v>0</v>
      </c>
      <c r="N3" s="18">
        <f>SUMPRODUCT((HB!$B:$B="A")*(HB!$O:$O="T"))</f>
        <v>0</v>
      </c>
      <c r="O3" s="18">
        <f>SUMPRODUCT((HB!$B:$B="B")*(HB!$O:$O="T"))</f>
        <v>0</v>
      </c>
      <c r="P3" s="18">
        <f>SUMPRODUCT((HB!$B:$B="C")*(HB!$O:$O="T"))</f>
        <v>0</v>
      </c>
      <c r="Q3" s="18">
        <f>SUMPRODUCT((HB!$B:$B="CA")*(HB!$O:$O="T"))</f>
        <v>0</v>
      </c>
      <c r="R3" s="18">
        <f>SUMPRODUCT((HB!$B:$B="CB")*(HB!$O:$O="T"))</f>
        <v>0</v>
      </c>
      <c r="S3" s="18">
        <f>SUMPRODUCT((HB!$B:$B="CC")*(HB!$O:$O="T"))</f>
        <v>0</v>
      </c>
      <c r="T3" s="18">
        <f>SUMPRODUCT((HB!$B:$B="A")*(HB!$O:$O="T+1Q"))</f>
        <v>0</v>
      </c>
      <c r="U3" s="18">
        <f>SUMPRODUCT((HB!$B:$B="B")*(HB!$O:$O="T+1Q"))</f>
        <v>0</v>
      </c>
      <c r="V3" s="18">
        <f>SUMPRODUCT((HB!$B:$B="C")*(HB!$O:$O="T+1Q"))</f>
        <v>0</v>
      </c>
      <c r="W3" s="18">
        <f>SUMPRODUCT((HB!$B:$B="CA")*(HB!$O:$O="T+1Q"))</f>
        <v>0</v>
      </c>
      <c r="X3" s="18">
        <f>SUMPRODUCT((HB!$B:$B="CB")*(HB!$O:$O="T+1Q"))</f>
        <v>0</v>
      </c>
      <c r="Y3" s="18">
        <f>SUMPRODUCT((HB!$B:$B="CC")*(HB!$O:$O="T+1Q"))</f>
        <v>0</v>
      </c>
      <c r="Z3" s="18">
        <f>SUMPRODUCT((HB!$B:$B="A")*(HB!$O:$O="T+2Q"))</f>
        <v>0</v>
      </c>
      <c r="AA3" s="18">
        <f>SUMPRODUCT((HB!$B:$B="B")*(HB!$O:$O="T+2Q"))</f>
        <v>0</v>
      </c>
      <c r="AB3" s="18">
        <f>SUMPRODUCT((HB!$B:$B="C")*(HB!$O:$O="T+2Q"))</f>
        <v>0</v>
      </c>
      <c r="AC3" s="18">
        <f>SUMPRODUCT((HB!$B:$B="CA")*(HB!$O:$O="T+2Q"))</f>
        <v>0</v>
      </c>
      <c r="AD3" s="18">
        <f>SUMPRODUCT((HB!$B:$B="CB")*(HB!$O:$O="T+2Q"))</f>
        <v>0</v>
      </c>
      <c r="AE3" s="18">
        <f>SUMPRODUCT((HB!$B:$B="CC")*(HB!$O:$O="T+2Q"))</f>
        <v>0</v>
      </c>
      <c r="AF3" s="18">
        <f>SUMPRODUCT((HB!$B:$B="A")*(HB!$O:$O="T+3Q"))</f>
        <v>0</v>
      </c>
      <c r="AG3" s="18">
        <f>SUMPRODUCT((HB!$B:$B="B")*(HB!$O:$O="T+3Q"))</f>
        <v>0</v>
      </c>
      <c r="AH3" s="18">
        <f>SUMPRODUCT((HB!$B:$B="C")*(HB!$O:$O="T+3Q"))</f>
        <v>0</v>
      </c>
      <c r="AI3" s="18">
        <f>SUMPRODUCT((HB!$B:$B="CA")*(HB!$O:$O="T+3Q"))</f>
        <v>0</v>
      </c>
      <c r="AJ3" s="18">
        <f>SUMPRODUCT((HB!$B:$B="CB")*(HB!$O:$O="T+3Q"))</f>
        <v>0</v>
      </c>
      <c r="AK3" s="18">
        <f>SUMPRODUCT((HB!$B:$B="CC")*(HB!$O:$O="T+3Q"))</f>
        <v>0</v>
      </c>
      <c r="AL3" s="18">
        <f>SUMPRODUCT((HB!$B:$B="A")*(HB!$O:$O="T+4Q"))</f>
        <v>0</v>
      </c>
      <c r="AM3" s="18">
        <f>SUMPRODUCT((HB!$B:$B="B")*(HB!$O:$O="T+4Q"))</f>
        <v>0</v>
      </c>
      <c r="AN3" s="18">
        <f>SUMPRODUCT((HB!$B:$B="C")*(HB!$O:$O="T+4Q"))</f>
        <v>0</v>
      </c>
      <c r="AO3" s="18">
        <f>SUMPRODUCT((HB!$B:$B="CA")*(HB!$O:$O="T+4Q"))</f>
        <v>0</v>
      </c>
      <c r="AP3" s="18">
        <f>SUMPRODUCT((HB!$B:$B="CB")*(HB!$O:$O="T+4Q"))</f>
        <v>0</v>
      </c>
      <c r="AQ3" s="18">
        <f>SUMPRODUCT((HB!$B:$B="CC")*(HB!$O:$O="T+4Q"))</f>
        <v>0</v>
      </c>
    </row>
    <row r="4" spans="1:48" ht="14.85" customHeight="1" x14ac:dyDescent="0.15">
      <c r="A4" s="11" t="s">
        <v>129</v>
      </c>
      <c r="B4" s="58" t="s">
        <v>130</v>
      </c>
      <c r="C4" s="23" t="s">
        <v>131</v>
      </c>
      <c r="D4" s="15">
        <f>COUNTIF(HC!$B:$B,"A")</f>
        <v>20</v>
      </c>
      <c r="E4" s="28">
        <f>COUNTIF(HC!$B:$B,"B")</f>
        <v>15</v>
      </c>
      <c r="F4" s="28">
        <f>COUNTIF(HC!$B:$B,"C")</f>
        <v>1</v>
      </c>
      <c r="G4" s="28">
        <f>COUNTIF(HC!$B:$B,"CA")</f>
        <v>0</v>
      </c>
      <c r="H4" s="28">
        <f>COUNTIF(HC!$B:$B,"CB")</f>
        <v>0</v>
      </c>
      <c r="I4" s="28">
        <f>COUNTIF(HC!$B:$B,"CC")</f>
        <v>0</v>
      </c>
      <c r="J4" s="28">
        <f t="shared" si="0"/>
        <v>36</v>
      </c>
      <c r="K4" s="18">
        <f>SUMPRODUCT((HC!$B:$B="CA")*(HC!$O:$O="NA"))</f>
        <v>0</v>
      </c>
      <c r="L4" s="18">
        <f>SUMPRODUCT((HC!$B:$B="CB")*(HC!$O:$O="NA"))</f>
        <v>0</v>
      </c>
      <c r="M4" s="18">
        <f>SUMPRODUCT((HC!$B:$B="CC")*(HC!$O:$O="NA"))</f>
        <v>0</v>
      </c>
      <c r="N4" s="18">
        <f>SUMPRODUCT((HC!$B:$B="A")*(HC!$O:$O="T"))</f>
        <v>0</v>
      </c>
      <c r="O4" s="18">
        <f>SUMPRODUCT((HC!$B:$B="B")*(HC!$O:$O="T"))</f>
        <v>0</v>
      </c>
      <c r="P4" s="18">
        <f>SUMPRODUCT((HC!$B:$B="C")*(HC!$O:$O="T"))</f>
        <v>0</v>
      </c>
      <c r="Q4" s="18">
        <f>SUMPRODUCT((HC!$B:$B="CA")*(HC!$O:$O="T"))</f>
        <v>0</v>
      </c>
      <c r="R4" s="18">
        <f>SUMPRODUCT((HC!$B:$B="CB")*(HC!$O:$O="T"))</f>
        <v>0</v>
      </c>
      <c r="S4" s="18">
        <f>SUMPRODUCT((HC!$B:$B="CC")*(HC!$O:$O="T"))</f>
        <v>0</v>
      </c>
      <c r="T4" s="18">
        <f>SUMPRODUCT((HC!$B:$B="A")*(HC!$O:$O="T+1Q"))</f>
        <v>0</v>
      </c>
      <c r="U4" s="18">
        <f>SUMPRODUCT((HC!$B:$B="B")*(HC!$O:$O="T+1Q"))</f>
        <v>0</v>
      </c>
      <c r="V4" s="18">
        <f>SUMPRODUCT((HC!$B:$B="C")*(HC!$O:$O="T+1Q"))</f>
        <v>0</v>
      </c>
      <c r="W4" s="18">
        <f>SUMPRODUCT((HC!$B:$B="CA")*(HC!$O:$O="T+1Q"))</f>
        <v>0</v>
      </c>
      <c r="X4" s="18">
        <f>SUMPRODUCT((HC!$B:$B="CB")*(HC!$O:$O="T+1Q"))</f>
        <v>0</v>
      </c>
      <c r="Y4" s="18">
        <f>SUMPRODUCT((HC!$B:$B="CC")*(HC!$O:$O="T+1Q"))</f>
        <v>0</v>
      </c>
      <c r="Z4" s="18">
        <f>SUMPRODUCT((HC!$B:$B="A")*(HC!$O:$O="T+2Q"))</f>
        <v>0</v>
      </c>
      <c r="AA4" s="18">
        <f>SUMPRODUCT((HC!$B:$B="B")*(HC!$O:$O="T+2Q"))</f>
        <v>0</v>
      </c>
      <c r="AB4" s="18">
        <f>SUMPRODUCT((HC!$B:$B="C")*(HC!$O:$O="T+2Q"))</f>
        <v>0</v>
      </c>
      <c r="AC4" s="18">
        <f>SUMPRODUCT((HC!$B:$B="CA")*(HC!$O:$O="T+2Q"))</f>
        <v>0</v>
      </c>
      <c r="AD4" s="18">
        <f>SUMPRODUCT((HC!$B:$B="CB")*(HC!$O:$O="T+2Q"))</f>
        <v>0</v>
      </c>
      <c r="AE4" s="18">
        <f>SUMPRODUCT((HC!$B:$B="CC")*(HC!$O:$O="T+2Q"))</f>
        <v>0</v>
      </c>
      <c r="AF4" s="18">
        <f>SUMPRODUCT((HC!$B:$B="A")*(HC!$O:$O="T+3Q"))</f>
        <v>0</v>
      </c>
      <c r="AG4" s="18">
        <f>SUMPRODUCT((HC!$B:$B="B")*(HC!$O:$O="T+3Q"))</f>
        <v>0</v>
      </c>
      <c r="AH4" s="18">
        <f>SUMPRODUCT((HC!$B:$B="C")*(HC!$O:$O="T+3Q"))</f>
        <v>0</v>
      </c>
      <c r="AI4" s="18">
        <f>SUMPRODUCT((HC!$B:$B="CA")*(HC!$O:$O="T+3Q"))</f>
        <v>0</v>
      </c>
      <c r="AJ4" s="18">
        <f>SUMPRODUCT((HC!$B:$B="CB")*(HC!$O:$O="T+3Q"))</f>
        <v>0</v>
      </c>
      <c r="AK4" s="18">
        <f>SUMPRODUCT((HC!$B:$B="CC")*(HC!$O:$O="T+3Q"))</f>
        <v>0</v>
      </c>
      <c r="AL4" s="18">
        <f>SUMPRODUCT((HC!$B:$B="A")*(HC!$O:$O="T+4Q"))</f>
        <v>0</v>
      </c>
      <c r="AM4" s="18">
        <f>SUMPRODUCT((HC!$B:$B="B")*(HC!$O:$O="T+4Q"))</f>
        <v>0</v>
      </c>
      <c r="AN4" s="18">
        <f>SUMPRODUCT((HC!$B:$B="C")*(HC!$O:$O="T+4Q"))</f>
        <v>0</v>
      </c>
      <c r="AO4" s="18">
        <f>SUMPRODUCT((HC!$B:$B="CA")*(HC!$O:$O="T+4Q"))</f>
        <v>0</v>
      </c>
      <c r="AP4" s="18">
        <f>SUMPRODUCT((HC!$B:$B="CB")*(HC!$O:$O="T+4Q"))</f>
        <v>0</v>
      </c>
      <c r="AQ4" s="18">
        <f>SUMPRODUCT((HC!$B:$B="CC")*(HC!$O:$O="T+4Q"))</f>
        <v>0</v>
      </c>
    </row>
    <row r="5" spans="1:48" ht="13.5" customHeight="1" x14ac:dyDescent="0.15">
      <c r="A5" s="11" t="s">
        <v>132</v>
      </c>
      <c r="B5" s="58" t="s">
        <v>133</v>
      </c>
      <c r="C5" s="23" t="s">
        <v>134</v>
      </c>
      <c r="D5" s="15">
        <f>COUNTIF(HD!$B:$B,"A")</f>
        <v>0</v>
      </c>
      <c r="E5" s="28">
        <f>COUNTIF(HD!$B:$B,"B")</f>
        <v>24</v>
      </c>
      <c r="F5" s="28">
        <f>COUNTIF(HD!$B:$B,"C")</f>
        <v>1</v>
      </c>
      <c r="G5" s="28">
        <f>COUNTIF(HD!$B:$B,"CA")</f>
        <v>0</v>
      </c>
      <c r="H5" s="28">
        <f>COUNTIF(HD!$B:$B,"CB")</f>
        <v>0</v>
      </c>
      <c r="I5" s="28">
        <f>COUNTIF(HD!$B:$B,"CC")</f>
        <v>0</v>
      </c>
      <c r="J5" s="28">
        <f t="shared" si="0"/>
        <v>25</v>
      </c>
      <c r="K5" s="18">
        <f>SUMPRODUCT((HD!$B:$B="CA")*(HD!$O:$O="NA"))</f>
        <v>0</v>
      </c>
      <c r="L5" s="18">
        <f>SUMPRODUCT((HD!$B:$B="CB")*(HD!$O:$O="NA"))</f>
        <v>0</v>
      </c>
      <c r="M5" s="18">
        <f>SUMPRODUCT((HD!$B:$B="CC")*(HD!$O:$O="NA"))</f>
        <v>0</v>
      </c>
      <c r="N5" s="18">
        <f>SUMPRODUCT((HD!$B:$B="A")*(HD!$O:$O="T"))</f>
        <v>0</v>
      </c>
      <c r="O5" s="18">
        <f>SUMPRODUCT((HD!$B:$B="B")*(HD!$O:$O="T"))</f>
        <v>0</v>
      </c>
      <c r="P5" s="18">
        <f>SUMPRODUCT((HD!$B:$B="C")*(HD!$O:$O="T"))</f>
        <v>0</v>
      </c>
      <c r="Q5" s="18">
        <f>SUMPRODUCT((HD!$B:$B="CA")*(HD!$O:$O="T"))</f>
        <v>0</v>
      </c>
      <c r="R5" s="18">
        <f>SUMPRODUCT((HD!$B:$B="CB")*(HD!$O:$O="T"))</f>
        <v>0</v>
      </c>
      <c r="S5" s="18">
        <f>SUMPRODUCT((HD!$B:$B="CC")*(HD!$O:$O="T"))</f>
        <v>0</v>
      </c>
      <c r="T5" s="18">
        <f>SUMPRODUCT((HD!$B:$B="A")*(HD!$O:$O="T+1Q"))</f>
        <v>0</v>
      </c>
      <c r="U5" s="18">
        <f>SUMPRODUCT((HD!$B:$B="B")*(HD!$O:$O="T+1Q"))</f>
        <v>0</v>
      </c>
      <c r="V5" s="18">
        <f>SUMPRODUCT((HD!$B:$B="C")*(HD!$O:$O="T+1Q"))</f>
        <v>0</v>
      </c>
      <c r="W5" s="18">
        <f>SUMPRODUCT((HD!$B:$B="CA")*(HD!$O:$O="T+1Q"))</f>
        <v>0</v>
      </c>
      <c r="X5" s="18">
        <f>SUMPRODUCT((HD!$B:$B="CB")*(HD!$O:$O="T+1Q"))</f>
        <v>0</v>
      </c>
      <c r="Y5" s="18">
        <f>SUMPRODUCT((HD!$B:$B="CC")*(HD!$O:$O="T+1Q"))</f>
        <v>0</v>
      </c>
      <c r="Z5" s="18">
        <f>SUMPRODUCT((HD!$B:$B="A")*(HD!$O:$O="T+2Q"))</f>
        <v>0</v>
      </c>
      <c r="AA5" s="18">
        <f>SUMPRODUCT((HD!$B:$B="B")*(HD!$O:$O="T+2Q"))</f>
        <v>0</v>
      </c>
      <c r="AB5" s="18">
        <f>SUMPRODUCT((HD!$B:$B="C")*(HD!$O:$O="T+2Q"))</f>
        <v>0</v>
      </c>
      <c r="AC5" s="18">
        <f>SUMPRODUCT((HD!$B:$B="CA")*(HD!$O:$O="T+2Q"))</f>
        <v>0</v>
      </c>
      <c r="AD5" s="18">
        <f>SUMPRODUCT((HD!$B:$B="CB")*(HD!$O:$O="T+2Q"))</f>
        <v>0</v>
      </c>
      <c r="AE5" s="18">
        <f>SUMPRODUCT((HD!$B:$B="CC")*(HD!$O:$O="T+2Q"))</f>
        <v>0</v>
      </c>
      <c r="AF5" s="18">
        <f>SUMPRODUCT((HD!$B:$B="A")*(HD!$O:$O="T+3Q"))</f>
        <v>0</v>
      </c>
      <c r="AG5" s="18">
        <f>SUMPRODUCT((HD!$B:$B="B")*(HD!$O:$O="T+3Q"))</f>
        <v>0</v>
      </c>
      <c r="AH5" s="18">
        <f>SUMPRODUCT((HD!$B:$B="C")*(HD!$O:$O="T+3Q"))</f>
        <v>0</v>
      </c>
      <c r="AI5" s="18">
        <f>SUMPRODUCT((HD!$B:$B="CA")*(HD!$O:$O="T+3Q"))</f>
        <v>0</v>
      </c>
      <c r="AJ5" s="18">
        <f>SUMPRODUCT((HD!$B:$B="CB")*(HD!$O:$O="T+3Q"))</f>
        <v>0</v>
      </c>
      <c r="AK5" s="18">
        <f>SUMPRODUCT((HD!$B:$B="CC")*(HD!$O:$O="T+3Q"))</f>
        <v>0</v>
      </c>
      <c r="AL5" s="18">
        <f>SUMPRODUCT((HD!$B:$B="A")*(HD!$O:$O="T+4Q"))</f>
        <v>0</v>
      </c>
      <c r="AM5" s="18">
        <f>SUMPRODUCT((HD!$B:$B="B")*(HD!$O:$O="T+4Q"))</f>
        <v>0</v>
      </c>
      <c r="AN5" s="18">
        <f>SUMPRODUCT((HD!$B:$B="C")*(HD!$O:$O="T+4Q"))</f>
        <v>0</v>
      </c>
      <c r="AO5" s="18">
        <f>SUMPRODUCT((HD!$B:$B="CA")*(HD!$O:$O="T+4Q"))</f>
        <v>0</v>
      </c>
      <c r="AP5" s="18">
        <f>SUMPRODUCT((HD!$B:$B="CB")*(HD!$O:$O="T+4Q"))</f>
        <v>0</v>
      </c>
      <c r="AQ5" s="18">
        <f>SUMPRODUCT((HD!$B:$B="CC")*(HD!$O:$O="T+4Q"))</f>
        <v>0</v>
      </c>
    </row>
    <row r="6" spans="1:48" x14ac:dyDescent="0.15">
      <c r="A6" s="11" t="s">
        <v>135</v>
      </c>
      <c r="B6" s="23" t="s">
        <v>136</v>
      </c>
      <c r="C6" s="23" t="s">
        <v>137</v>
      </c>
      <c r="D6" s="15">
        <f>COUNTIF(HE!$B:$B,"A")</f>
        <v>3</v>
      </c>
      <c r="E6" s="28">
        <f>COUNTIF(HE!$B:$B,"B")</f>
        <v>5</v>
      </c>
      <c r="F6" s="28">
        <f>COUNTIF(HE!$B:$B,"C")</f>
        <v>1</v>
      </c>
      <c r="G6" s="28">
        <f>COUNTIF(HE!$B:$B,"CA")</f>
        <v>0</v>
      </c>
      <c r="H6" s="28">
        <f>COUNTIF(HE!$B:$B,"CB")</f>
        <v>0</v>
      </c>
      <c r="I6" s="28">
        <f>COUNTIF(HE!$B:$B,"CC")</f>
        <v>0</v>
      </c>
      <c r="J6" s="28">
        <f t="shared" si="0"/>
        <v>9</v>
      </c>
      <c r="K6" s="18">
        <f>SUMPRODUCT((HE!$B:$B="CA")*(HE!$O:$O="NA"))</f>
        <v>0</v>
      </c>
      <c r="L6" s="18">
        <f>SUMPRODUCT((HE!$B:$B="CB")*(HE!$O:$O="NA"))</f>
        <v>0</v>
      </c>
      <c r="M6" s="18">
        <f>SUMPRODUCT((HE!$B:$B="CC")*(HE!$O:$O="NA"))</f>
        <v>0</v>
      </c>
      <c r="N6" s="18">
        <f>SUMPRODUCT((HE!$B:$B="A")*(HE!$O:$O="T"))</f>
        <v>0</v>
      </c>
      <c r="O6" s="18">
        <f>SUMPRODUCT((HE!$B:$B="B")*(HE!$O:$O="T"))</f>
        <v>0</v>
      </c>
      <c r="P6" s="18">
        <f>SUMPRODUCT((HE!$B:$B="C")*(HE!$O:$O="T"))</f>
        <v>0</v>
      </c>
      <c r="Q6" s="18">
        <f>SUMPRODUCT((HE!$B:$B="CA")*(HE!$O:$O="T"))</f>
        <v>0</v>
      </c>
      <c r="R6" s="18">
        <f>SUMPRODUCT((HE!$B:$B="CB")*(HE!$O:$O="T"))</f>
        <v>0</v>
      </c>
      <c r="S6" s="18">
        <f>SUMPRODUCT((HE!$B:$B="CC")*(HE!$O:$O="T"))</f>
        <v>0</v>
      </c>
      <c r="T6" s="18">
        <f>SUMPRODUCT((HE!$B:$B="A")*(HE!$O:$O="T+1Q"))</f>
        <v>0</v>
      </c>
      <c r="U6" s="18">
        <f>SUMPRODUCT((HE!$B:$B="B")*(HE!$O:$O="T+1Q"))</f>
        <v>0</v>
      </c>
      <c r="V6" s="18">
        <f>SUMPRODUCT((HE!$B:$B="C")*(HE!$O:$O="T+1Q"))</f>
        <v>0</v>
      </c>
      <c r="W6" s="18">
        <f>SUMPRODUCT((HE!$B:$B="CA")*(HE!$O:$O="T+1Q"))</f>
        <v>0</v>
      </c>
      <c r="X6" s="18">
        <f>SUMPRODUCT((HE!$B:$B="CB")*(HE!$O:$O="T+1Q"))</f>
        <v>0</v>
      </c>
      <c r="Y6" s="18">
        <f>SUMPRODUCT((HE!$B:$B="CC")*(HE!$O:$O="T+1Q"))</f>
        <v>0</v>
      </c>
      <c r="Z6" s="18">
        <f>SUMPRODUCT((HE!$B:$B="A")*(HE!$O:$O="T+2Q"))</f>
        <v>0</v>
      </c>
      <c r="AA6" s="18">
        <f>SUMPRODUCT((HE!$B:$B="B")*(HE!$O:$O="T+2Q"))</f>
        <v>0</v>
      </c>
      <c r="AB6" s="18">
        <f>SUMPRODUCT((HE!$B:$B="C")*(HE!$O:$O="T+2Q"))</f>
        <v>0</v>
      </c>
      <c r="AC6" s="18">
        <f>SUMPRODUCT((HE!$B:$B="CA")*(HE!$O:$O="T+2Q"))</f>
        <v>0</v>
      </c>
      <c r="AD6" s="18">
        <f>SUMPRODUCT((HE!$B:$B="CB")*(HE!$O:$O="T+2Q"))</f>
        <v>0</v>
      </c>
      <c r="AE6" s="18">
        <f>SUMPRODUCT((HE!$B:$B="CC")*(HE!$O:$O="T+2Q"))</f>
        <v>0</v>
      </c>
      <c r="AF6" s="18">
        <f>SUMPRODUCT((HE!$B:$B="A")*(HE!$O:$O="T+3Q"))</f>
        <v>0</v>
      </c>
      <c r="AG6" s="18">
        <f>SUMPRODUCT((HE!$B:$B="B")*(HE!$O:$O="T+3Q"))</f>
        <v>0</v>
      </c>
      <c r="AH6" s="18">
        <f>SUMPRODUCT((HE!$B:$B="C")*(HE!$O:$O="T+3Q"))</f>
        <v>0</v>
      </c>
      <c r="AI6" s="18">
        <f>SUMPRODUCT((HE!$B:$B="CA")*(HE!$O:$O="T+3Q"))</f>
        <v>0</v>
      </c>
      <c r="AJ6" s="18">
        <f>SUMPRODUCT((HE!$B:$B="CB")*(HE!$O:$O="T+3Q"))</f>
        <v>0</v>
      </c>
      <c r="AK6" s="18">
        <f>SUMPRODUCT((HE!$B:$B="CC")*(HE!$O:$O="T+3Q"))</f>
        <v>0</v>
      </c>
      <c r="AL6" s="18">
        <f>SUMPRODUCT((HE!$B:$B="A")*(HE!$O:$O="T+4Q"))</f>
        <v>0</v>
      </c>
      <c r="AM6" s="18">
        <f>SUMPRODUCT((HE!$B:$B="B")*(HE!$O:$O="T+4Q"))</f>
        <v>0</v>
      </c>
      <c r="AN6" s="18">
        <f>SUMPRODUCT((HE!$B:$B="C")*(HE!$O:$O="T+4Q"))</f>
        <v>0</v>
      </c>
      <c r="AO6" s="18">
        <f>SUMPRODUCT((HE!$B:$B="CA")*(HE!$O:$O="T+4Q"))</f>
        <v>0</v>
      </c>
      <c r="AP6" s="18">
        <f>SUMPRODUCT((HE!$B:$B="CB")*(HE!$O:$O="T+4Q"))</f>
        <v>0</v>
      </c>
      <c r="AQ6" s="18">
        <f>SUMPRODUCT((HE!$B:$B="CC")*(HE!$O:$O="T+4Q"))</f>
        <v>0</v>
      </c>
    </row>
    <row r="7" spans="1:48" ht="24" x14ac:dyDescent="0.15">
      <c r="A7" s="18" t="s">
        <v>138</v>
      </c>
      <c r="B7" s="59" t="s">
        <v>139</v>
      </c>
      <c r="C7" s="13" t="s">
        <v>140</v>
      </c>
      <c r="D7" s="28">
        <f>COUNTIF(HF!$B:$B,"A")</f>
        <v>0</v>
      </c>
      <c r="E7" s="28">
        <f>COUNTIF(HF!$B:$B,"B")</f>
        <v>8</v>
      </c>
      <c r="F7" s="28">
        <f>COUNTIF(HF!$B:$B,"C")</f>
        <v>0</v>
      </c>
      <c r="G7" s="28">
        <f>COUNTIF(HF!$B:$B,"CA")</f>
        <v>0</v>
      </c>
      <c r="H7" s="28">
        <f>COUNTIF(HF!$B:$B,"CB")</f>
        <v>0</v>
      </c>
      <c r="I7" s="28">
        <f>COUNTIF(HF!$B:$B,"CC")</f>
        <v>0</v>
      </c>
      <c r="J7" s="28">
        <f t="shared" si="0"/>
        <v>8</v>
      </c>
      <c r="K7" s="18">
        <f>SUMPRODUCT((HF!$B:$B="CA")*(HF!$O:$O="NA"))</f>
        <v>0</v>
      </c>
      <c r="L7" s="18">
        <f>SUMPRODUCT((HF!$B:$B="CB")*(HF!$O:$O="NA"))</f>
        <v>0</v>
      </c>
      <c r="M7" s="18">
        <f>SUMPRODUCT((HF!$B:$B="CC")*(HF!$O:$O="NA"))</f>
        <v>0</v>
      </c>
      <c r="N7" s="18">
        <f>SUMPRODUCT((HF!$B:$B="A")*(HF!$O:$O="T"))</f>
        <v>0</v>
      </c>
      <c r="O7" s="18">
        <f>SUMPRODUCT((HF!$B:$B="B")*(HF!$O:$O="T"))</f>
        <v>0</v>
      </c>
      <c r="P7" s="18">
        <f>SUMPRODUCT((HF!$B:$B="C")*(HF!$O:$O="T"))</f>
        <v>0</v>
      </c>
      <c r="Q7" s="18">
        <f>SUMPRODUCT((HF!$B:$B="CA")*(HF!$O:$O="T"))</f>
        <v>0</v>
      </c>
      <c r="R7" s="18">
        <f>SUMPRODUCT((HF!$B:$B="CB")*(HF!$O:$O="T"))</f>
        <v>0</v>
      </c>
      <c r="S7" s="18">
        <f>SUMPRODUCT((HF!$B:$B="CC")*(HF!$O:$O="T"))</f>
        <v>0</v>
      </c>
      <c r="T7" s="18">
        <f>SUMPRODUCT((HF!$B:$B="A")*(HF!$O:$O="T+1Q"))</f>
        <v>0</v>
      </c>
      <c r="U7" s="18">
        <f>SUMPRODUCT((HF!$B:$B="B")*(HF!$O:$O="T+1Q"))</f>
        <v>0</v>
      </c>
      <c r="V7" s="18">
        <f>SUMPRODUCT((HF!$B:$B="C")*(HF!$O:$O="T+1Q"))</f>
        <v>0</v>
      </c>
      <c r="W7" s="18">
        <f>SUMPRODUCT((HF!$B:$B="CA")*(HF!$O:$O="T+1Q"))</f>
        <v>0</v>
      </c>
      <c r="X7" s="18">
        <f>SUMPRODUCT((HF!$B:$B="CB")*(HF!$O:$O="T+1Q"))</f>
        <v>0</v>
      </c>
      <c r="Y7" s="18">
        <f>SUMPRODUCT((HF!$B:$B="CC")*(HF!$O:$O="T+1Q"))</f>
        <v>0</v>
      </c>
      <c r="Z7" s="18">
        <f>SUMPRODUCT((HF!$B:$B="A")*(HF!$O:$O="T+2Q"))</f>
        <v>0</v>
      </c>
      <c r="AA7" s="18">
        <f>SUMPRODUCT((HF!$B:$B="B")*(HF!$O:$O="T+2Q"))</f>
        <v>0</v>
      </c>
      <c r="AB7" s="18">
        <f>SUMPRODUCT((HF!$B:$B="C")*(HF!$O:$O="T+2Q"))</f>
        <v>0</v>
      </c>
      <c r="AC7" s="18">
        <f>SUMPRODUCT((HF!$B:$B="CA")*(HF!$O:$O="T+2Q"))</f>
        <v>0</v>
      </c>
      <c r="AD7" s="18">
        <f>SUMPRODUCT((HF!$B:$B="CB")*(HF!$O:$O="T+2Q"))</f>
        <v>0</v>
      </c>
      <c r="AE7" s="18">
        <f>SUMPRODUCT((HF!$B:$B="CC")*(HF!$O:$O="T+2Q"))</f>
        <v>0</v>
      </c>
      <c r="AF7" s="18">
        <f>SUMPRODUCT((HF!$B:$B="A")*(HF!$O:$O="T+3Q"))</f>
        <v>0</v>
      </c>
      <c r="AG7" s="18">
        <f>SUMPRODUCT((HF!$B:$B="B")*(HF!$O:$O="T+3Q"))</f>
        <v>0</v>
      </c>
      <c r="AH7" s="18">
        <f>SUMPRODUCT((HF!$B:$B="C")*(HF!$O:$O="T+3Q"))</f>
        <v>0</v>
      </c>
      <c r="AI7" s="18">
        <f>SUMPRODUCT((HF!$B:$B="CA")*(HF!$O:$O="T+3Q"))</f>
        <v>0</v>
      </c>
      <c r="AJ7" s="18">
        <f>SUMPRODUCT((HF!$B:$B="CB")*(HF!$O:$O="T+3Q"))</f>
        <v>0</v>
      </c>
      <c r="AK7" s="18">
        <f>SUMPRODUCT((HF!$B:$B="CC")*(HF!$O:$O="T+3Q"))</f>
        <v>0</v>
      </c>
      <c r="AL7" s="18">
        <f>SUMPRODUCT((HF!$B:$B="A")*(HF!$O:$O="T+4Q"))</f>
        <v>0</v>
      </c>
      <c r="AM7" s="18">
        <f>SUMPRODUCT((HF!$B:$B="B")*(HF!$O:$O="T+4Q"))</f>
        <v>0</v>
      </c>
      <c r="AN7" s="18">
        <f>SUMPRODUCT((HF!$B:$B="C")*(HF!$O:$O="T+4Q"))</f>
        <v>0</v>
      </c>
      <c r="AO7" s="18">
        <f>SUMPRODUCT((HF!$B:$B="CA")*(HF!$O:$O="T+4Q"))</f>
        <v>0</v>
      </c>
      <c r="AP7" s="18">
        <f>SUMPRODUCT((HF!$B:$B="CB")*(HF!$O:$O="T+4Q"))</f>
        <v>0</v>
      </c>
      <c r="AQ7" s="18">
        <f>SUMPRODUCT((HF!$B:$B="CC")*(HF!$O:$O="T+4Q"))</f>
        <v>0</v>
      </c>
    </row>
    <row r="8" spans="1:48" x14ac:dyDescent="0.15">
      <c r="A8" s="18" t="s">
        <v>141</v>
      </c>
      <c r="B8" s="59" t="s">
        <v>142</v>
      </c>
      <c r="C8" s="14" t="s">
        <v>143</v>
      </c>
      <c r="D8" s="28">
        <f>COUNTIF(HG!$B:$B,"A")</f>
        <v>0</v>
      </c>
      <c r="E8" s="28">
        <f>COUNTIF(HG!$B:$B,"B")</f>
        <v>6</v>
      </c>
      <c r="F8" s="28">
        <f>COUNTIF(HG!$B:$B,"C")</f>
        <v>0</v>
      </c>
      <c r="G8" s="28">
        <f>COUNTIF(HG!$B:$B,"CA")</f>
        <v>0</v>
      </c>
      <c r="H8" s="28">
        <f>COUNTIF(HG!$B:$B,"CB")</f>
        <v>0</v>
      </c>
      <c r="I8" s="28">
        <f>COUNTIF(HG!$B:$B,"CC")</f>
        <v>0</v>
      </c>
      <c r="J8" s="28">
        <f t="shared" si="0"/>
        <v>6</v>
      </c>
      <c r="K8" s="18">
        <f>SUMPRODUCT((HG!$B:$B="CA")*(HG!$O:$O="NA"))</f>
        <v>0</v>
      </c>
      <c r="L8" s="18">
        <f>SUMPRODUCT((HG!$B:$B="CB")*(HG!$O:$O="NA"))</f>
        <v>0</v>
      </c>
      <c r="M8" s="18">
        <f>SUMPRODUCT((HG!$B:$B="CC")*(HG!$O:$O="NA"))</f>
        <v>0</v>
      </c>
      <c r="N8" s="18">
        <f>SUMPRODUCT((HG!$B:$B="A")*(HG!$O:$O="T"))</f>
        <v>0</v>
      </c>
      <c r="O8" s="18">
        <f>SUMPRODUCT((HG!$B:$B="B")*(HG!$O:$O="T"))</f>
        <v>0</v>
      </c>
      <c r="P8" s="18">
        <f>SUMPRODUCT((HG!$B:$B="C")*(HG!$O:$O="T"))</f>
        <v>0</v>
      </c>
      <c r="Q8" s="18">
        <f>SUMPRODUCT((HG!$B:$B="CA")*(HG!$O:$O="T"))</f>
        <v>0</v>
      </c>
      <c r="R8" s="18">
        <f>SUMPRODUCT((HG!$B:$B="CB")*(HG!$O:$O="T"))</f>
        <v>0</v>
      </c>
      <c r="S8" s="18">
        <f>SUMPRODUCT((HG!$B:$B="CC")*(HG!$O:$O="T"))</f>
        <v>0</v>
      </c>
      <c r="T8" s="18">
        <f>SUMPRODUCT((HG!$B:$B="A")*(HG!$O:$O="T+1Q"))</f>
        <v>0</v>
      </c>
      <c r="U8" s="18">
        <f>SUMPRODUCT((HG!$B:$B="B")*(HG!$O:$O="T+1Q"))</f>
        <v>0</v>
      </c>
      <c r="V8" s="18">
        <f>SUMPRODUCT((HG!$B:$B="C")*(HG!$O:$O="T+1Q"))</f>
        <v>0</v>
      </c>
      <c r="W8" s="18">
        <f>SUMPRODUCT((HG!$B:$B="CA")*(HG!$O:$O="T+1Q"))</f>
        <v>0</v>
      </c>
      <c r="X8" s="18">
        <f>SUMPRODUCT((HG!$B:$B="CB")*(HG!$O:$O="T+1Q"))</f>
        <v>0</v>
      </c>
      <c r="Y8" s="18">
        <f>SUMPRODUCT((HG!$B:$B="CC")*(HG!$O:$O="T+1Q"))</f>
        <v>0</v>
      </c>
      <c r="Z8" s="18">
        <f>SUMPRODUCT((HG!$B:$B="A")*(HG!$O:$O="T+2Q"))</f>
        <v>0</v>
      </c>
      <c r="AA8" s="18">
        <f>SUMPRODUCT((HG!$B:$B="B")*(HG!$O:$O="T+2Q"))</f>
        <v>0</v>
      </c>
      <c r="AB8" s="18">
        <f>SUMPRODUCT((HG!$B:$B="C")*(HG!$O:$O="T+2Q"))</f>
        <v>0</v>
      </c>
      <c r="AC8" s="18">
        <f>SUMPRODUCT((HG!$B:$B="CA")*(HG!$O:$O="T+2Q"))</f>
        <v>0</v>
      </c>
      <c r="AD8" s="18">
        <f>SUMPRODUCT((HG!$B:$B="CB")*(HG!$O:$O="T+2Q"))</f>
        <v>0</v>
      </c>
      <c r="AE8" s="18">
        <f>SUMPRODUCT((HG!$B:$B="CC")*(HG!$O:$O="T+2Q"))</f>
        <v>0</v>
      </c>
      <c r="AF8" s="18">
        <f>SUMPRODUCT((HG!$B:$B="A")*(HG!$O:$O="T+3Q"))</f>
        <v>0</v>
      </c>
      <c r="AG8" s="18">
        <f>SUMPRODUCT((HG!$B:$B="B")*(HG!$O:$O="T+3Q"))</f>
        <v>0</v>
      </c>
      <c r="AH8" s="18">
        <f>SUMPRODUCT((HG!$B:$B="C")*(HG!$O:$O="T+3Q"))</f>
        <v>0</v>
      </c>
      <c r="AI8" s="18">
        <f>SUMPRODUCT((HG!$B:$B="CA")*(HG!$O:$O="T+3Q"))</f>
        <v>0</v>
      </c>
      <c r="AJ8" s="18">
        <f>SUMPRODUCT((HG!$B:$B="CB")*(HG!$O:$O="T+3Q"))</f>
        <v>0</v>
      </c>
      <c r="AK8" s="18">
        <f>SUMPRODUCT((HG!$B:$B="CC")*(HG!$O:$O="T+3Q"))</f>
        <v>0</v>
      </c>
      <c r="AL8" s="18">
        <f>SUMPRODUCT((HG!$B:$B="A")*(HG!$O:$O="T+4Q"))</f>
        <v>0</v>
      </c>
      <c r="AM8" s="18">
        <f>SUMPRODUCT((HG!$B:$B="B")*(HG!$O:$O="T+4Q"))</f>
        <v>0</v>
      </c>
      <c r="AN8" s="18">
        <f>SUMPRODUCT((HG!$B:$B="C")*(HG!$O:$O="T+4Q"))</f>
        <v>0</v>
      </c>
      <c r="AO8" s="18">
        <f>SUMPRODUCT((HG!$B:$B="CA")*(HG!$O:$O="T+4Q"))</f>
        <v>0</v>
      </c>
      <c r="AP8" s="18">
        <f>SUMPRODUCT((HG!$B:$B="CB")*(HG!$O:$O="T+4Q"))</f>
        <v>0</v>
      </c>
      <c r="AQ8" s="18">
        <f>SUMPRODUCT((HG!$B:$B="CC")*(HG!$O:$O="T+4Q"))</f>
        <v>0</v>
      </c>
    </row>
    <row r="9" spans="1:48" x14ac:dyDescent="0.15">
      <c r="A9" s="18" t="s">
        <v>144</v>
      </c>
      <c r="B9" s="19" t="s">
        <v>145</v>
      </c>
      <c r="C9" s="19" t="s">
        <v>146</v>
      </c>
      <c r="D9" s="28">
        <f>COUNTIF(HH!$B:$B,"A")</f>
        <v>0</v>
      </c>
      <c r="E9" s="28">
        <f>COUNTIF(HH!$B:$B,"B")</f>
        <v>1</v>
      </c>
      <c r="F9" s="28">
        <f>COUNTIF(HH!$B:$B,"C")</f>
        <v>0</v>
      </c>
      <c r="G9" s="28">
        <f>COUNTIF(HH!$B:$B,"CA")</f>
        <v>0</v>
      </c>
      <c r="H9" s="28">
        <f>COUNTIF(HH!$B:$B,"CB")</f>
        <v>0</v>
      </c>
      <c r="I9" s="28">
        <f>COUNTIF(HH!$B:$B,"CC")</f>
        <v>0</v>
      </c>
      <c r="J9" s="28">
        <f t="shared" si="0"/>
        <v>1</v>
      </c>
      <c r="K9" s="18">
        <f>SUMPRODUCT((HH!$B:$B="CA")*(HH!$O:$O="NA"))</f>
        <v>0</v>
      </c>
      <c r="L9" s="18">
        <f>SUMPRODUCT((HH!$B:$B="CB")*(HH!$O:$O="NA"))</f>
        <v>0</v>
      </c>
      <c r="M9" s="18">
        <f>SUMPRODUCT((HH!$B:$B="CC")*(HH!$O:$O="NA"))</f>
        <v>0</v>
      </c>
      <c r="N9" s="18">
        <f>SUMPRODUCT((HH!$B:$B="A")*(HH!$O:$O="T"))</f>
        <v>0</v>
      </c>
      <c r="O9" s="18">
        <f>SUMPRODUCT((HH!$B:$B="B")*(HH!$O:$O="T"))</f>
        <v>0</v>
      </c>
      <c r="P9" s="18">
        <f>SUMPRODUCT((HH!$B:$B="C")*(HH!$O:$O="T"))</f>
        <v>0</v>
      </c>
      <c r="Q9" s="18">
        <f>SUMPRODUCT((HH!$B:$B="CA")*(HH!$O:$O="T"))</f>
        <v>0</v>
      </c>
      <c r="R9" s="18">
        <f>SUMPRODUCT((HH!$B:$B="CB")*(HH!$O:$O="T"))</f>
        <v>0</v>
      </c>
      <c r="S9" s="18">
        <f>SUMPRODUCT((HH!$B:$B="CC")*(HH!$O:$O="T"))</f>
        <v>0</v>
      </c>
      <c r="T9" s="18">
        <f>SUMPRODUCT((HH!$B:$B="A")*(HH!$O:$O="T+1Q"))</f>
        <v>0</v>
      </c>
      <c r="U9" s="18">
        <f>SUMPRODUCT((HH!$B:$B="B")*(HH!$O:$O="T+1Q"))</f>
        <v>0</v>
      </c>
      <c r="V9" s="18">
        <f>SUMPRODUCT((HH!$B:$B="C")*(HH!$O:$O="T+1Q"))</f>
        <v>0</v>
      </c>
      <c r="W9" s="18">
        <f>SUMPRODUCT((HH!$B:$B="CA")*(HH!$O:$O="T+1Q"))</f>
        <v>0</v>
      </c>
      <c r="X9" s="18">
        <f>SUMPRODUCT((HH!$B:$B="CB")*(HH!$O:$O="T+1Q"))</f>
        <v>0</v>
      </c>
      <c r="Y9" s="18">
        <f>SUMPRODUCT((HH!$B:$B="CC")*(HH!$O:$O="T+1Q"))</f>
        <v>0</v>
      </c>
      <c r="Z9" s="18">
        <f>SUMPRODUCT((HH!$B:$B="A")*(HH!$O:$O="T+2Q"))</f>
        <v>0</v>
      </c>
      <c r="AA9" s="18">
        <f>SUMPRODUCT((HH!$B:$B="B")*(HH!$O:$O="T+2Q"))</f>
        <v>0</v>
      </c>
      <c r="AB9" s="18">
        <f>SUMPRODUCT((HH!$B:$B="C")*(HH!$O:$O="T+2Q"))</f>
        <v>0</v>
      </c>
      <c r="AC9" s="18">
        <f>SUMPRODUCT((HH!$B:$B="CA")*(HH!$O:$O="T+2Q"))</f>
        <v>0</v>
      </c>
      <c r="AD9" s="18">
        <f>SUMPRODUCT((HH!$B:$B="CB")*(HH!$O:$O="T+2Q"))</f>
        <v>0</v>
      </c>
      <c r="AE9" s="18">
        <f>SUMPRODUCT((HH!$B:$B="CC")*(HH!$O:$O="T+2Q"))</f>
        <v>0</v>
      </c>
      <c r="AF9" s="18">
        <f>SUMPRODUCT((HH!$B:$B="A")*(HH!$O:$O="T+3Q"))</f>
        <v>0</v>
      </c>
      <c r="AG9" s="18">
        <f>SUMPRODUCT((HH!$B:$B="B")*(HH!$O:$O="T+3Q"))</f>
        <v>0</v>
      </c>
      <c r="AH9" s="18">
        <f>SUMPRODUCT((HH!$B:$B="C")*(HH!$O:$O="T+3Q"))</f>
        <v>0</v>
      </c>
      <c r="AI9" s="18">
        <f>SUMPRODUCT((HH!$B:$B="CA")*(HH!$O:$O="T+3Q"))</f>
        <v>0</v>
      </c>
      <c r="AJ9" s="18">
        <f>SUMPRODUCT((HH!$B:$B="CB")*(HH!$O:$O="T+3Q"))</f>
        <v>0</v>
      </c>
      <c r="AK9" s="18">
        <f>SUMPRODUCT((HH!$B:$B="CC")*(HH!$O:$O="T+3Q"))</f>
        <v>0</v>
      </c>
      <c r="AL9" s="18">
        <f>SUMPRODUCT((HH!$B:$B="A")*(HH!$O:$O="T+4Q"))</f>
        <v>0</v>
      </c>
      <c r="AM9" s="18">
        <f>SUMPRODUCT((HH!$B:$B="B")*(HH!$O:$O="T+4Q"))</f>
        <v>0</v>
      </c>
      <c r="AN9" s="18">
        <f>SUMPRODUCT((HH!$B:$B="C")*(HH!$O:$O="T+4Q"))</f>
        <v>0</v>
      </c>
      <c r="AO9" s="18">
        <f>SUMPRODUCT((HH!$B:$B="CA")*(HH!$O:$O="T+4Q"))</f>
        <v>0</v>
      </c>
      <c r="AP9" s="18">
        <f>SUMPRODUCT((HH!$B:$B="CB")*(HH!$O:$O="T+4Q"))</f>
        <v>0</v>
      </c>
      <c r="AQ9" s="18">
        <f>SUMPRODUCT((HH!$B:$B="CC")*(HH!$O:$O="T+4Q"))</f>
        <v>0</v>
      </c>
    </row>
    <row r="10" spans="1:48" x14ac:dyDescent="0.15">
      <c r="A10" s="18" t="s">
        <v>147</v>
      </c>
      <c r="B10" s="29" t="s">
        <v>148</v>
      </c>
      <c r="C10" s="13" t="s">
        <v>149</v>
      </c>
      <c r="D10" s="28">
        <f>COUNTIF(HI!$B:$B,"A")</f>
        <v>0</v>
      </c>
      <c r="E10" s="28">
        <f>COUNTIF(HI!$B:$B,"B")</f>
        <v>6</v>
      </c>
      <c r="F10" s="28">
        <f>COUNTIF(HI!$B:$B,"C")</f>
        <v>7</v>
      </c>
      <c r="G10" s="28">
        <f>COUNTIF(HI!$B:$B,"CA")</f>
        <v>0</v>
      </c>
      <c r="H10" s="28">
        <f>COUNTIF(HI!$B:$B,"CB")</f>
        <v>0</v>
      </c>
      <c r="I10" s="28">
        <f>COUNTIF(HI!$B:$B,"CC")</f>
        <v>0</v>
      </c>
      <c r="J10" s="28">
        <f t="shared" si="0"/>
        <v>13</v>
      </c>
      <c r="K10" s="18">
        <f>SUMPRODUCT((HI!$B:$B="CA")*(HI!$O:$O="NA"))</f>
        <v>0</v>
      </c>
      <c r="L10" s="18">
        <f>SUMPRODUCT((HI!$B:$B="CB")*(HI!$O:$O="NA"))</f>
        <v>0</v>
      </c>
      <c r="M10" s="18">
        <f>SUMPRODUCT((HI!$B:$B="CC")*(HI!$O:$O="NA"))</f>
        <v>0</v>
      </c>
      <c r="N10" s="18">
        <f>SUMPRODUCT((HI!$B:$B="A")*(HI!$O:$O="T"))</f>
        <v>0</v>
      </c>
      <c r="O10" s="18">
        <f>SUMPRODUCT((HI!$B:$B="B")*(HI!$O:$O="T"))</f>
        <v>0</v>
      </c>
      <c r="P10" s="18">
        <f>SUMPRODUCT((HI!$B:$B="C")*(HI!$O:$O="T"))</f>
        <v>0</v>
      </c>
      <c r="Q10" s="18">
        <f>SUMPRODUCT((HI!$B:$B="CA")*(HI!$O:$O="T"))</f>
        <v>0</v>
      </c>
      <c r="R10" s="18">
        <f>SUMPRODUCT((HI!$B:$B="CB")*(HI!$O:$O="T"))</f>
        <v>0</v>
      </c>
      <c r="S10" s="18">
        <f>SUMPRODUCT((HI!$B:$B="CC")*(HI!$O:$O="T"))</f>
        <v>0</v>
      </c>
      <c r="T10" s="18">
        <f>SUMPRODUCT((HI!$B:$B="A")*(HI!$O:$O="T+1Q"))</f>
        <v>0</v>
      </c>
      <c r="U10" s="18">
        <f>SUMPRODUCT((HI!$B:$B="B")*(HI!$O:$O="T+1Q"))</f>
        <v>0</v>
      </c>
      <c r="V10" s="18">
        <f>SUMPRODUCT((HI!$B:$B="C")*(HI!$O:$O="T+1Q"))</f>
        <v>0</v>
      </c>
      <c r="W10" s="18">
        <f>SUMPRODUCT((HI!$B:$B="CA")*(HI!$O:$O="T+1Q"))</f>
        <v>0</v>
      </c>
      <c r="X10" s="18">
        <f>SUMPRODUCT((HI!$B:$B="CB")*(HI!$O:$O="T+1Q"))</f>
        <v>0</v>
      </c>
      <c r="Y10" s="18">
        <f>SUMPRODUCT((HI!$B:$B="CC")*(HI!$O:$O="T+1Q"))</f>
        <v>0</v>
      </c>
      <c r="Z10" s="18">
        <f>SUMPRODUCT((HI!$B:$B="A")*(HI!$O:$O="T+2Q"))</f>
        <v>0</v>
      </c>
      <c r="AA10" s="18">
        <f>SUMPRODUCT((HI!$B:$B="B")*(HI!$O:$O="T+2Q"))</f>
        <v>0</v>
      </c>
      <c r="AB10" s="18">
        <f>SUMPRODUCT((HI!$B:$B="C")*(HI!$O:$O="T+2Q"))</f>
        <v>0</v>
      </c>
      <c r="AC10" s="18">
        <f>SUMPRODUCT((HI!$B:$B="CA")*(HI!$O:$O="T+2Q"))</f>
        <v>0</v>
      </c>
      <c r="AD10" s="18">
        <f>SUMPRODUCT((HI!$B:$B="CB")*(HI!$O:$O="T+2Q"))</f>
        <v>0</v>
      </c>
      <c r="AE10" s="18">
        <f>SUMPRODUCT((HI!$B:$B="CC")*(HI!$O:$O="T+2Q"))</f>
        <v>0</v>
      </c>
      <c r="AF10" s="18">
        <f>SUMPRODUCT((HI!$B:$B="A")*(HI!$O:$O="T+3Q"))</f>
        <v>0</v>
      </c>
      <c r="AG10" s="18">
        <f>SUMPRODUCT((HI!$B:$B="B")*(HI!$O:$O="T+3Q"))</f>
        <v>0</v>
      </c>
      <c r="AH10" s="18">
        <f>SUMPRODUCT((HI!$B:$B="C")*(HI!$O:$O="T+3Q"))</f>
        <v>0</v>
      </c>
      <c r="AI10" s="18">
        <f>SUMPRODUCT((HI!$B:$B="CA")*(HI!$O:$O="T+3Q"))</f>
        <v>0</v>
      </c>
      <c r="AJ10" s="18">
        <f>SUMPRODUCT((HI!$B:$B="CB")*(HI!$O:$O="T+3Q"))</f>
        <v>0</v>
      </c>
      <c r="AK10" s="18">
        <f>SUMPRODUCT((HI!$B:$B="CC")*(HI!$O:$O="T+3Q"))</f>
        <v>0</v>
      </c>
      <c r="AL10" s="18">
        <f>SUMPRODUCT((HI!$B:$B="A")*(HI!$O:$O="T+4Q"))</f>
        <v>0</v>
      </c>
      <c r="AM10" s="18">
        <f>SUMPRODUCT((HI!$B:$B="B")*(HI!$O:$O="T+4Q"))</f>
        <v>0</v>
      </c>
      <c r="AN10" s="18">
        <f>SUMPRODUCT((HI!$B:$B="C")*(HI!$O:$O="T+4Q"))</f>
        <v>0</v>
      </c>
      <c r="AO10" s="18">
        <f>SUMPRODUCT((HI!$B:$B="CA")*(HI!$O:$O="T+4Q"))</f>
        <v>0</v>
      </c>
      <c r="AP10" s="18">
        <f>SUMPRODUCT((HI!$B:$B="CB")*(HI!$O:$O="T+4Q"))</f>
        <v>0</v>
      </c>
      <c r="AQ10" s="18">
        <f>SUMPRODUCT((HI!$B:$B="CC")*(HI!$O:$O="T+4Q"))</f>
        <v>0</v>
      </c>
    </row>
    <row r="11" spans="1:48" x14ac:dyDescent="0.15">
      <c r="A11" s="18" t="s">
        <v>150</v>
      </c>
      <c r="B11" s="29" t="s">
        <v>151</v>
      </c>
      <c r="C11" s="14" t="s">
        <v>152</v>
      </c>
      <c r="D11" s="28">
        <f>COUNTIF(HJ!$B:$B,"A")</f>
        <v>0</v>
      </c>
      <c r="E11" s="28">
        <f>COUNTIF(HJ!$B:$B,"B")</f>
        <v>8</v>
      </c>
      <c r="F11" s="28">
        <f>COUNTIF(HJ!$B:$B,"C")</f>
        <v>0</v>
      </c>
      <c r="G11" s="28">
        <f>COUNTIF(HJ!$B:$B,"CA")</f>
        <v>0</v>
      </c>
      <c r="H11" s="28">
        <f>COUNTIF(HJ!$B:$B,"CB")</f>
        <v>0</v>
      </c>
      <c r="I11" s="28">
        <f>COUNTIF(HJ!$B:$B,"CC")</f>
        <v>0</v>
      </c>
      <c r="J11" s="28">
        <f t="shared" si="0"/>
        <v>8</v>
      </c>
      <c r="K11" s="18">
        <f>SUMPRODUCT((HJ!$B:$B="CA")*(HJ!$O:$O="NA"))</f>
        <v>0</v>
      </c>
      <c r="L11" s="18">
        <f>SUMPRODUCT((HJ!$B:$B="CB")*(HJ!$O:$O="NA"))</f>
        <v>0</v>
      </c>
      <c r="M11" s="18">
        <f>SUMPRODUCT((HJ!$B:$B="CC")*(HJ!$O:$O="NA"))</f>
        <v>0</v>
      </c>
      <c r="N11" s="18">
        <f>SUMPRODUCT((HJ!$B:$B="A")*(HJ!$O:$O="T"))</f>
        <v>0</v>
      </c>
      <c r="O11" s="18">
        <f>SUMPRODUCT((HJ!$B:$B="B")*(HJ!$O:$O="T"))</f>
        <v>0</v>
      </c>
      <c r="P11" s="18">
        <f>SUMPRODUCT((HJ!$B:$B="C")*(HJ!$O:$O="T"))</f>
        <v>0</v>
      </c>
      <c r="Q11" s="18">
        <f>SUMPRODUCT((HJ!$B:$B="CA")*(HJ!$O:$O="T"))</f>
        <v>0</v>
      </c>
      <c r="R11" s="18">
        <f>SUMPRODUCT((HJ!$B:$B="CB")*(HJ!$O:$O="T"))</f>
        <v>0</v>
      </c>
      <c r="S11" s="18">
        <f>SUMPRODUCT((HJ!$B:$B="CC")*(HJ!$O:$O="T"))</f>
        <v>0</v>
      </c>
      <c r="T11" s="18">
        <f>SUMPRODUCT((HJ!$B:$B="A")*(HJ!$O:$O="T+1Q"))</f>
        <v>0</v>
      </c>
      <c r="U11" s="18">
        <f>SUMPRODUCT((HJ!$B:$B="B")*(HJ!$O:$O="T+1Q"))</f>
        <v>0</v>
      </c>
      <c r="V11" s="18">
        <f>SUMPRODUCT((HJ!$B:$B="C")*(HJ!$O:$O="T+1Q"))</f>
        <v>0</v>
      </c>
      <c r="W11" s="18">
        <f>SUMPRODUCT((HJ!$B:$B="CA")*(HJ!$O:$O="T+1Q"))</f>
        <v>0</v>
      </c>
      <c r="X11" s="18">
        <f>SUMPRODUCT((HJ!$B:$B="CB")*(HJ!$O:$O="T+1Q"))</f>
        <v>0</v>
      </c>
      <c r="Y11" s="18">
        <f>SUMPRODUCT((HJ!$B:$B="CC")*(HJ!$O:$O="T+1Q"))</f>
        <v>0</v>
      </c>
      <c r="Z11" s="18">
        <f>SUMPRODUCT((HJ!$B:$B="A")*(HJ!$O:$O="T+2Q"))</f>
        <v>0</v>
      </c>
      <c r="AA11" s="18">
        <f>SUMPRODUCT((HJ!$B:$B="B")*(HJ!$O:$O="T+2Q"))</f>
        <v>0</v>
      </c>
      <c r="AB11" s="18">
        <f>SUMPRODUCT((HJ!$B:$B="C")*(HJ!$O:$O="T+2Q"))</f>
        <v>0</v>
      </c>
      <c r="AC11" s="18">
        <f>SUMPRODUCT((HJ!$B:$B="CA")*(HJ!$O:$O="T+2Q"))</f>
        <v>0</v>
      </c>
      <c r="AD11" s="18">
        <f>SUMPRODUCT((HJ!$B:$B="CB")*(HJ!$O:$O="T+2Q"))</f>
        <v>0</v>
      </c>
      <c r="AE11" s="18">
        <f>SUMPRODUCT((HJ!$B:$B="CC")*(HJ!$O:$O="T+2Q"))</f>
        <v>0</v>
      </c>
      <c r="AF11" s="18">
        <f>SUMPRODUCT((HJ!$B:$B="A")*(HJ!$O:$O="T+3Q"))</f>
        <v>0</v>
      </c>
      <c r="AG11" s="18">
        <f>SUMPRODUCT((HJ!$B:$B="B")*(HJ!$O:$O="T+3Q"))</f>
        <v>0</v>
      </c>
      <c r="AH11" s="18">
        <f>SUMPRODUCT((HJ!$B:$B="C")*(HJ!$O:$O="T+3Q"))</f>
        <v>0</v>
      </c>
      <c r="AI11" s="18">
        <f>SUMPRODUCT((HJ!$B:$B="CA")*(HJ!$O:$O="T+3Q"))</f>
        <v>0</v>
      </c>
      <c r="AJ11" s="18">
        <f>SUMPRODUCT((HJ!$B:$B="CB")*(HJ!$O:$O="T+3Q"))</f>
        <v>0</v>
      </c>
      <c r="AK11" s="18">
        <f>SUMPRODUCT((HJ!$B:$B="CC")*(HJ!$O:$O="T+3Q"))</f>
        <v>0</v>
      </c>
      <c r="AL11" s="18">
        <f>SUMPRODUCT((HJ!$B:$B="A")*(HJ!$O:$O="T+4Q"))</f>
        <v>0</v>
      </c>
      <c r="AM11" s="18">
        <f>SUMPRODUCT((HJ!$B:$B="B")*(HJ!$O:$O="T+4Q"))</f>
        <v>0</v>
      </c>
      <c r="AN11" s="18">
        <f>SUMPRODUCT((HJ!$B:$B="C")*(HJ!$O:$O="T+4Q"))</f>
        <v>0</v>
      </c>
      <c r="AO11" s="18">
        <f>SUMPRODUCT((HJ!$B:$B="CA")*(HJ!$O:$O="T+4Q"))</f>
        <v>0</v>
      </c>
      <c r="AP11" s="18">
        <f>SUMPRODUCT((HJ!$B:$B="CB")*(HJ!$O:$O="T+4Q"))</f>
        <v>0</v>
      </c>
      <c r="AQ11" s="18">
        <f>SUMPRODUCT((HJ!$B:$B="CC")*(HJ!$O:$O="T+4Q"))</f>
        <v>0</v>
      </c>
    </row>
    <row r="12" spans="1:48" x14ac:dyDescent="0.15">
      <c r="A12" s="18" t="s">
        <v>153</v>
      </c>
      <c r="B12" s="29" t="s">
        <v>154</v>
      </c>
      <c r="C12" s="19" t="s">
        <v>155</v>
      </c>
      <c r="D12" s="28">
        <f>COUNTIF(HK!$B:$B,"A")</f>
        <v>0</v>
      </c>
      <c r="E12" s="28">
        <f>COUNTIF(HK!$B:$B,"B")</f>
        <v>5</v>
      </c>
      <c r="F12" s="28">
        <f>COUNTIF(HK!$B:$B,"C")</f>
        <v>1</v>
      </c>
      <c r="G12" s="28">
        <f>COUNTIF(HK!$B:$B,"CA")</f>
        <v>0</v>
      </c>
      <c r="H12" s="28">
        <f>COUNTIF(HK!$B:$B,"CB")</f>
        <v>0</v>
      </c>
      <c r="I12" s="28">
        <f>COUNTIF(HK!$B:$B,"CC")</f>
        <v>0</v>
      </c>
      <c r="J12" s="28">
        <f t="shared" si="0"/>
        <v>6</v>
      </c>
      <c r="K12" s="18">
        <f>SUMPRODUCT((HK!$B:$B="CA")*(HK!$O:$O="NA"))</f>
        <v>0</v>
      </c>
      <c r="L12" s="18">
        <f>SUMPRODUCT((HK!$B:$B="CB")*(HK!$O:$O="NA"))</f>
        <v>0</v>
      </c>
      <c r="M12" s="18">
        <f>SUMPRODUCT((HK!$B:$B="CC")*(HK!$O:$O="NA"))</f>
        <v>0</v>
      </c>
      <c r="N12" s="18">
        <f>SUMPRODUCT((HK!$B:$B="A")*(HK!$O:$O="T"))</f>
        <v>0</v>
      </c>
      <c r="O12" s="18">
        <f>SUMPRODUCT((HK!$B:$B="B")*(HK!$O:$O="T"))</f>
        <v>0</v>
      </c>
      <c r="P12" s="18">
        <f>SUMPRODUCT((HK!$B:$B="C")*(HK!$O:$O="T"))</f>
        <v>0</v>
      </c>
      <c r="Q12" s="18">
        <f>SUMPRODUCT((HK!$B:$B="CA")*(HK!$O:$O="T"))</f>
        <v>0</v>
      </c>
      <c r="R12" s="18">
        <f>SUMPRODUCT((HK!$B:$B="CB")*(HK!$O:$O="T"))</f>
        <v>0</v>
      </c>
      <c r="S12" s="18">
        <f>SUMPRODUCT((HK!$B:$B="CC")*(HK!$O:$O="T"))</f>
        <v>0</v>
      </c>
      <c r="T12" s="18">
        <f>SUMPRODUCT((HK!$B:$B="A")*(HK!$O:$O="T+1Q"))</f>
        <v>0</v>
      </c>
      <c r="U12" s="18">
        <f>SUMPRODUCT((HK!$B:$B="B")*(HK!$O:$O="T+1Q"))</f>
        <v>0</v>
      </c>
      <c r="V12" s="18">
        <f>SUMPRODUCT((HK!$B:$B="C")*(HK!$O:$O="T+1Q"))</f>
        <v>0</v>
      </c>
      <c r="W12" s="18">
        <f>SUMPRODUCT((HK!$B:$B="CA")*(HK!$O:$O="T+1Q"))</f>
        <v>0</v>
      </c>
      <c r="X12" s="18">
        <f>SUMPRODUCT((HK!$B:$B="CB")*(HK!$O:$O="T+1Q"))</f>
        <v>0</v>
      </c>
      <c r="Y12" s="18">
        <f>SUMPRODUCT((HK!$B:$B="CC")*(HK!$O:$O="T+1Q"))</f>
        <v>0</v>
      </c>
      <c r="Z12" s="18">
        <f>SUMPRODUCT((HK!$B:$B="A")*(HK!$O:$O="T+2Q"))</f>
        <v>0</v>
      </c>
      <c r="AA12" s="18">
        <f>SUMPRODUCT((HK!$B:$B="B")*(HK!$O:$O="T+2Q"))</f>
        <v>0</v>
      </c>
      <c r="AB12" s="18">
        <f>SUMPRODUCT((HK!$B:$B="C")*(HK!$O:$O="T+2Q"))</f>
        <v>0</v>
      </c>
      <c r="AC12" s="18">
        <f>SUMPRODUCT((HK!$B:$B="CA")*(HK!$O:$O="T+2Q"))</f>
        <v>0</v>
      </c>
      <c r="AD12" s="18">
        <f>SUMPRODUCT((HK!$B:$B="CB")*(HK!$O:$O="T+2Q"))</f>
        <v>0</v>
      </c>
      <c r="AE12" s="18">
        <f>SUMPRODUCT((HK!$B:$B="CC")*(HK!$O:$O="T+2Q"))</f>
        <v>0</v>
      </c>
      <c r="AF12" s="18">
        <f>SUMPRODUCT((HK!$B:$B="A")*(HK!$O:$O="T+3Q"))</f>
        <v>0</v>
      </c>
      <c r="AG12" s="18">
        <f>SUMPRODUCT((HK!$B:$B="B")*(HK!$O:$O="T+3Q"))</f>
        <v>0</v>
      </c>
      <c r="AH12" s="18">
        <f>SUMPRODUCT((HK!$B:$B="C")*(HK!$O:$O="T+3Q"))</f>
        <v>0</v>
      </c>
      <c r="AI12" s="18">
        <f>SUMPRODUCT((HK!$B:$B="CA")*(HK!$O:$O="T+3Q"))</f>
        <v>0</v>
      </c>
      <c r="AJ12" s="18">
        <f>SUMPRODUCT((HK!$B:$B="CB")*(HK!$O:$O="T+3Q"))</f>
        <v>0</v>
      </c>
      <c r="AK12" s="18">
        <f>SUMPRODUCT((HK!$B:$B="CC")*(HK!$O:$O="T+3Q"))</f>
        <v>0</v>
      </c>
      <c r="AL12" s="18">
        <f>SUMPRODUCT((HK!$B:$B="A")*(HK!$O:$O="T+4Q"))</f>
        <v>0</v>
      </c>
      <c r="AM12" s="18">
        <f>SUMPRODUCT((HK!$B:$B="B")*(HK!$O:$O="T+4Q"))</f>
        <v>0</v>
      </c>
      <c r="AN12" s="18">
        <f>SUMPRODUCT((HK!$B:$B="C")*(HK!$O:$O="T+4Q"))</f>
        <v>0</v>
      </c>
      <c r="AO12" s="18">
        <f>SUMPRODUCT((HK!$B:$B="CA")*(HK!$O:$O="T+4Q"))</f>
        <v>0</v>
      </c>
      <c r="AP12" s="18">
        <f>SUMPRODUCT((HK!$B:$B="CB")*(HK!$O:$O="T+4Q"))</f>
        <v>0</v>
      </c>
      <c r="AQ12" s="18">
        <f>SUMPRODUCT((HK!$B:$B="CC")*(HK!$O:$O="T+4Q"))</f>
        <v>0</v>
      </c>
    </row>
    <row r="13" spans="1:48" s="54" customFormat="1" x14ac:dyDescent="0.15">
      <c r="A13" s="18" t="s">
        <v>156</v>
      </c>
      <c r="B13" s="29" t="s">
        <v>157</v>
      </c>
      <c r="C13" s="19"/>
      <c r="D13" s="28">
        <f>COUNTIF(HL!$B:$B,"A")</f>
        <v>0</v>
      </c>
      <c r="E13" s="28">
        <f>COUNTIF(HL!$B:$B,"B")</f>
        <v>1</v>
      </c>
      <c r="F13" s="28">
        <f>COUNTIF(HL!$B:$B,"C")</f>
        <v>0</v>
      </c>
      <c r="G13" s="28">
        <f>COUNTIF(HL!$B:$B,"CA")</f>
        <v>0</v>
      </c>
      <c r="H13" s="28">
        <f>COUNTIF(HL!$B:$B,"CB")</f>
        <v>0</v>
      </c>
      <c r="I13" s="28">
        <f>COUNTIF(HL!$B:$B,"CC")</f>
        <v>0</v>
      </c>
      <c r="J13" s="28">
        <f t="shared" si="0"/>
        <v>1</v>
      </c>
      <c r="K13" s="18">
        <f>SUMPRODUCT((HL!$B:$B="CA")*(HL!$O:$O="NA"))</f>
        <v>0</v>
      </c>
      <c r="L13" s="18">
        <f>SUMPRODUCT((HL!$B:$B="CB")*(HL!$O:$O="NA"))</f>
        <v>0</v>
      </c>
      <c r="M13" s="18">
        <f>SUMPRODUCT((HL!$B:$B="CC")*(HL!$O:$O="NA"))</f>
        <v>0</v>
      </c>
      <c r="N13" s="18">
        <f>SUMPRODUCT((HL!$B:$B="A")*(HL!$O:$O="T"))</f>
        <v>0</v>
      </c>
      <c r="O13" s="18">
        <f>SUMPRODUCT((HL!$B:$B="B")*(HL!$O:$O="T"))</f>
        <v>0</v>
      </c>
      <c r="P13" s="18">
        <f>SUMPRODUCT((HL!$B:$B="C")*(HL!$O:$O="T"))</f>
        <v>0</v>
      </c>
      <c r="Q13" s="18">
        <f>SUMPRODUCT((HL!$B:$B="CA")*(HL!$O:$O="T"))</f>
        <v>0</v>
      </c>
      <c r="R13" s="18">
        <f>SUMPRODUCT((HL!$B:$B="CB")*(HL!$O:$O="T"))</f>
        <v>0</v>
      </c>
      <c r="S13" s="18">
        <f>SUMPRODUCT((HL!$B:$B="CC")*(HL!$O:$O="T"))</f>
        <v>0</v>
      </c>
      <c r="T13" s="18">
        <f>SUMPRODUCT((HL!$B:$B="A")*(HL!$O:$O="T+1Q"))</f>
        <v>0</v>
      </c>
      <c r="U13" s="18">
        <f>SUMPRODUCT((HL!$B:$B="B")*(HL!$O:$O="T+1Q"))</f>
        <v>0</v>
      </c>
      <c r="V13" s="18">
        <f>SUMPRODUCT((HL!$B:$B="C")*(HL!$O:$O="T+1Q"))</f>
        <v>0</v>
      </c>
      <c r="W13" s="18">
        <f>SUMPRODUCT((HL!$B:$B="CA")*(HL!$O:$O="T+1Q"))</f>
        <v>0</v>
      </c>
      <c r="X13" s="18">
        <f>SUMPRODUCT((HL!$B:$B="CB")*(HL!$O:$O="T+1Q"))</f>
        <v>0</v>
      </c>
      <c r="Y13" s="18">
        <f>SUMPRODUCT((HL!$B:$B="CC")*(HL!$O:$O="T+1Q"))</f>
        <v>0</v>
      </c>
      <c r="Z13" s="18">
        <f>SUMPRODUCT((HL!$B:$B="A")*(HL!$O:$O="T+2Q"))</f>
        <v>0</v>
      </c>
      <c r="AA13" s="18">
        <f>SUMPRODUCT((HL!$B:$B="B")*(HL!$O:$O="T+2Q"))</f>
        <v>0</v>
      </c>
      <c r="AB13" s="18">
        <f>SUMPRODUCT((HL!$B:$B="C")*(HL!$O:$O="T+2Q"))</f>
        <v>0</v>
      </c>
      <c r="AC13" s="18">
        <f>SUMPRODUCT((HL!$B:$B="CA")*(HL!$O:$O="T+2Q"))</f>
        <v>0</v>
      </c>
      <c r="AD13" s="18">
        <f>SUMPRODUCT((HL!$B:$B="CB")*(HL!$O:$O="T+2Q"))</f>
        <v>0</v>
      </c>
      <c r="AE13" s="18">
        <f>SUMPRODUCT((HL!$B:$B="CC")*(HL!$O:$O="T+2Q"))</f>
        <v>0</v>
      </c>
      <c r="AF13" s="18">
        <f>SUMPRODUCT((HL!$B:$B="A")*(HL!$O:$O="T+3Q"))</f>
        <v>0</v>
      </c>
      <c r="AG13" s="18">
        <f>SUMPRODUCT((HL!$B:$B="B")*(HL!$O:$O="T+3Q"))</f>
        <v>0</v>
      </c>
      <c r="AH13" s="18">
        <f>SUMPRODUCT((HL!$B:$B="C")*(HL!$O:$O="T+3Q"))</f>
        <v>0</v>
      </c>
      <c r="AI13" s="18">
        <f>SUMPRODUCT((HL!$B:$B="CA")*(HL!$O:$O="T+3Q"))</f>
        <v>0</v>
      </c>
      <c r="AJ13" s="18">
        <f>SUMPRODUCT((HL!$B:$B="CB")*(HL!$O:$O="T+3Q"))</f>
        <v>0</v>
      </c>
      <c r="AK13" s="18">
        <f>SUMPRODUCT((HL!$B:$B="CC")*(HL!$O:$O="T+3Q"))</f>
        <v>0</v>
      </c>
      <c r="AL13" s="18">
        <f>SUMPRODUCT((HL!$B:$B="A")*(HL!$O:$O="T+4Q"))</f>
        <v>0</v>
      </c>
      <c r="AM13" s="18">
        <f>SUMPRODUCT((HL!$B:$B="B")*(HL!$O:$O="T+4Q"))</f>
        <v>0</v>
      </c>
      <c r="AN13" s="18">
        <f>SUMPRODUCT((HL!$B:$B="C")*(HL!$O:$O="T+4Q"))</f>
        <v>0</v>
      </c>
      <c r="AO13" s="18">
        <f>SUMPRODUCT((HL!$B:$B="CA")*(HL!$O:$O="T+4Q"))</f>
        <v>0</v>
      </c>
      <c r="AP13" s="18">
        <f>SUMPRODUCT((HL!$B:$B="CB")*(HL!$O:$O="T+4Q"))</f>
        <v>0</v>
      </c>
      <c r="AQ13" s="18">
        <f>SUMPRODUCT((HL!$B:$B="CC")*(HL!$O:$O="T+4Q"))</f>
        <v>0</v>
      </c>
      <c r="AR13"/>
      <c r="AS13"/>
      <c r="AT13"/>
      <c r="AU13"/>
      <c r="AV13"/>
    </row>
    <row r="14" spans="1:48" x14ac:dyDescent="0.15">
      <c r="A14" s="60" t="s">
        <v>158</v>
      </c>
      <c r="B14" s="60"/>
      <c r="C14" s="60"/>
      <c r="D14" s="61">
        <f>SUM(D2:D13)</f>
        <v>26</v>
      </c>
      <c r="E14" s="61">
        <f>SUM(E2:E13)</f>
        <v>98</v>
      </c>
      <c r="F14" s="61">
        <f>SUM(F2:F12)</f>
        <v>15</v>
      </c>
      <c r="G14" s="61">
        <f t="shared" ref="G14:AQ14" si="1">SUM(G2:G13)</f>
        <v>0</v>
      </c>
      <c r="H14" s="61">
        <f t="shared" si="1"/>
        <v>0</v>
      </c>
      <c r="I14" s="61">
        <f t="shared" si="1"/>
        <v>0</v>
      </c>
      <c r="J14" s="61">
        <f t="shared" si="1"/>
        <v>139</v>
      </c>
      <c r="K14" s="65">
        <f t="shared" si="1"/>
        <v>0</v>
      </c>
      <c r="L14" s="65">
        <f t="shared" si="1"/>
        <v>0</v>
      </c>
      <c r="M14" s="65">
        <f t="shared" si="1"/>
        <v>0</v>
      </c>
      <c r="N14" s="66">
        <f t="shared" si="1"/>
        <v>0</v>
      </c>
      <c r="O14" s="66">
        <f t="shared" si="1"/>
        <v>0</v>
      </c>
      <c r="P14" s="66">
        <f t="shared" si="1"/>
        <v>0</v>
      </c>
      <c r="Q14" s="66">
        <f t="shared" si="1"/>
        <v>0</v>
      </c>
      <c r="R14" s="66">
        <f t="shared" si="1"/>
        <v>0</v>
      </c>
      <c r="S14" s="66">
        <f t="shared" si="1"/>
        <v>0</v>
      </c>
      <c r="T14" s="65">
        <f t="shared" si="1"/>
        <v>0</v>
      </c>
      <c r="U14" s="65">
        <f t="shared" si="1"/>
        <v>0</v>
      </c>
      <c r="V14" s="65">
        <f t="shared" si="1"/>
        <v>0</v>
      </c>
      <c r="W14" s="65">
        <f t="shared" si="1"/>
        <v>0</v>
      </c>
      <c r="X14" s="65">
        <f t="shared" si="1"/>
        <v>0</v>
      </c>
      <c r="Y14" s="65">
        <f t="shared" si="1"/>
        <v>0</v>
      </c>
      <c r="Z14" s="66">
        <f t="shared" si="1"/>
        <v>0</v>
      </c>
      <c r="AA14" s="66">
        <f t="shared" si="1"/>
        <v>0</v>
      </c>
      <c r="AB14" s="66">
        <f t="shared" si="1"/>
        <v>0</v>
      </c>
      <c r="AC14" s="66">
        <f t="shared" si="1"/>
        <v>0</v>
      </c>
      <c r="AD14" s="66">
        <f t="shared" si="1"/>
        <v>0</v>
      </c>
      <c r="AE14" s="66">
        <f t="shared" si="1"/>
        <v>0</v>
      </c>
      <c r="AF14" s="65">
        <f t="shared" si="1"/>
        <v>0</v>
      </c>
      <c r="AG14" s="65">
        <f t="shared" si="1"/>
        <v>0</v>
      </c>
      <c r="AH14" s="65">
        <f t="shared" si="1"/>
        <v>0</v>
      </c>
      <c r="AI14" s="65">
        <f t="shared" si="1"/>
        <v>0</v>
      </c>
      <c r="AJ14" s="65">
        <f t="shared" si="1"/>
        <v>0</v>
      </c>
      <c r="AK14" s="65">
        <f t="shared" si="1"/>
        <v>0</v>
      </c>
      <c r="AL14" s="66">
        <f t="shared" si="1"/>
        <v>0</v>
      </c>
      <c r="AM14" s="66">
        <f t="shared" si="1"/>
        <v>0</v>
      </c>
      <c r="AN14" s="66">
        <f t="shared" si="1"/>
        <v>0</v>
      </c>
      <c r="AO14" s="66">
        <f t="shared" si="1"/>
        <v>0</v>
      </c>
      <c r="AP14" s="66">
        <f t="shared" si="1"/>
        <v>0</v>
      </c>
      <c r="AQ14" s="66">
        <f t="shared" si="1"/>
        <v>0</v>
      </c>
    </row>
    <row r="15" spans="1:48" x14ac:dyDescent="0.15">
      <c r="B15" s="62"/>
    </row>
    <row r="16" spans="1:48" x14ac:dyDescent="0.15">
      <c r="A16" s="63" t="s">
        <v>159</v>
      </c>
      <c r="B16" s="62"/>
    </row>
    <row r="18" spans="1:15" ht="12" customHeight="1" x14ac:dyDescent="0.15"/>
    <row r="19" spans="1:15" x14ac:dyDescent="0.15">
      <c r="A19" s="64" t="s">
        <v>160</v>
      </c>
      <c r="B19" s="64" t="s">
        <v>161</v>
      </c>
    </row>
    <row r="20" spans="1:15" x14ac:dyDescent="0.15">
      <c r="A20" s="14" t="s">
        <v>162</v>
      </c>
      <c r="B20" s="14" t="s">
        <v>163</v>
      </c>
      <c r="D20"/>
      <c r="E20"/>
      <c r="F20"/>
      <c r="G20"/>
      <c r="H20"/>
      <c r="I20"/>
      <c r="J20"/>
      <c r="K20"/>
      <c r="L20"/>
      <c r="M20"/>
      <c r="N20"/>
      <c r="O20"/>
    </row>
    <row r="21" spans="1:15" x14ac:dyDescent="0.15">
      <c r="A21" s="19" t="s">
        <v>164</v>
      </c>
      <c r="B21" s="14" t="s">
        <v>165</v>
      </c>
    </row>
    <row r="22" spans="1:15" x14ac:dyDescent="0.15">
      <c r="D22"/>
      <c r="E22"/>
      <c r="F22"/>
      <c r="G22"/>
      <c r="H22"/>
      <c r="I22"/>
      <c r="J22"/>
      <c r="K22"/>
      <c r="L22"/>
      <c r="M22"/>
      <c r="N22"/>
      <c r="O22"/>
    </row>
    <row r="23" spans="1:15" x14ac:dyDescent="0.15">
      <c r="D23"/>
      <c r="E23"/>
      <c r="F23"/>
      <c r="G23"/>
      <c r="H23"/>
      <c r="I23"/>
      <c r="J23"/>
      <c r="K23"/>
      <c r="L23"/>
      <c r="M23"/>
      <c r="N23"/>
      <c r="O23"/>
    </row>
    <row r="24" spans="1:15" x14ac:dyDescent="0.15">
      <c r="D24"/>
      <c r="E24"/>
      <c r="F24"/>
      <c r="G24"/>
      <c r="H24"/>
      <c r="I24"/>
      <c r="J24"/>
      <c r="K24"/>
      <c r="L24"/>
      <c r="M24"/>
      <c r="N24"/>
      <c r="O24"/>
    </row>
    <row r="25" spans="1:15" x14ac:dyDescent="0.15">
      <c r="D25"/>
      <c r="E25"/>
      <c r="F25"/>
      <c r="G25"/>
      <c r="H25"/>
      <c r="I25"/>
      <c r="J25"/>
      <c r="K25"/>
      <c r="L25"/>
      <c r="M25"/>
      <c r="N25"/>
      <c r="O25"/>
    </row>
    <row r="26" spans="1:15" x14ac:dyDescent="0.15">
      <c r="D26"/>
      <c r="E26"/>
      <c r="F26"/>
      <c r="G26"/>
      <c r="H26"/>
      <c r="I26"/>
      <c r="J26"/>
      <c r="K26"/>
      <c r="L26"/>
      <c r="M26"/>
      <c r="N26"/>
      <c r="O26"/>
    </row>
    <row r="27" spans="1:15" x14ac:dyDescent="0.15">
      <c r="D27"/>
      <c r="E27"/>
      <c r="F27"/>
      <c r="G27"/>
      <c r="H27"/>
      <c r="I27"/>
      <c r="J27"/>
      <c r="K27"/>
      <c r="L27"/>
      <c r="M27"/>
      <c r="N27"/>
      <c r="O27"/>
    </row>
    <row r="28" spans="1:15" x14ac:dyDescent="0.15">
      <c r="D28"/>
      <c r="E28"/>
      <c r="F28"/>
      <c r="G28"/>
      <c r="H28"/>
      <c r="I28"/>
      <c r="J28"/>
      <c r="K28"/>
      <c r="L28"/>
      <c r="M28"/>
      <c r="N28"/>
      <c r="O28"/>
    </row>
    <row r="29" spans="1:15" x14ac:dyDescent="0.15">
      <c r="D29"/>
      <c r="E29"/>
      <c r="F29"/>
      <c r="G29"/>
      <c r="H29"/>
      <c r="I29"/>
      <c r="J29"/>
      <c r="K29"/>
      <c r="L29"/>
      <c r="M29"/>
      <c r="N29"/>
      <c r="O29"/>
    </row>
    <row r="30" spans="1:15" x14ac:dyDescent="0.15">
      <c r="D30"/>
      <c r="E30"/>
      <c r="F30"/>
      <c r="G30"/>
      <c r="H30"/>
      <c r="I30"/>
      <c r="J30"/>
      <c r="K30"/>
      <c r="L30"/>
      <c r="M30"/>
      <c r="N30"/>
      <c r="O30"/>
    </row>
    <row r="31" spans="1:15" x14ac:dyDescent="0.15">
      <c r="D31"/>
      <c r="E31"/>
      <c r="F31"/>
      <c r="G31"/>
      <c r="H31"/>
      <c r="I31"/>
      <c r="J31"/>
      <c r="K31"/>
      <c r="L31"/>
      <c r="M31"/>
      <c r="N31"/>
      <c r="O31"/>
    </row>
    <row r="32" spans="1:15" x14ac:dyDescent="0.15">
      <c r="D32"/>
      <c r="E32"/>
      <c r="F32"/>
      <c r="G32"/>
      <c r="H32"/>
      <c r="I32"/>
      <c r="J32"/>
      <c r="K32"/>
      <c r="L32"/>
      <c r="M32"/>
      <c r="N32"/>
      <c r="O32"/>
    </row>
  </sheetData>
  <phoneticPr fontId="22" type="noConversion"/>
  <pageMargins left="0.75" right="0.75" top="1" bottom="1" header="0.5" footer="0.5"/>
  <pageSetup paperSize="9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7"/>
  <sheetViews>
    <sheetView workbookViewId="0">
      <selection activeCell="B19" sqref="B19"/>
    </sheetView>
  </sheetViews>
  <sheetFormatPr defaultColWidth="9" defaultRowHeight="12" x14ac:dyDescent="0.15"/>
  <cols>
    <col min="1" max="2" width="9" style="20"/>
    <col min="3" max="3" width="19.109375" style="20" customWidth="1"/>
    <col min="4" max="4" width="21.44140625" style="20" customWidth="1"/>
    <col min="5" max="5" width="30.5546875" style="20" customWidth="1"/>
    <col min="6" max="6" width="40.5546875" style="20" customWidth="1"/>
    <col min="7" max="8" width="9.88671875" style="20" customWidth="1"/>
    <col min="9" max="9" width="5.88671875" style="20" customWidth="1"/>
    <col min="10" max="10" width="12.88671875" style="20" customWidth="1"/>
    <col min="11" max="12" width="9" style="20"/>
    <col min="13" max="13" width="9.88671875" style="20" customWidth="1"/>
    <col min="14" max="14" width="24.33203125" style="20" customWidth="1"/>
    <col min="15" max="16384" width="9" style="20"/>
  </cols>
  <sheetData>
    <row r="1" spans="1:15" x14ac:dyDescent="0.15">
      <c r="A1" s="8" t="s">
        <v>166</v>
      </c>
      <c r="B1" s="8" t="s">
        <v>167</v>
      </c>
      <c r="C1" s="8" t="s">
        <v>168</v>
      </c>
      <c r="D1" s="8" t="s">
        <v>169</v>
      </c>
      <c r="E1" s="9" t="s">
        <v>170</v>
      </c>
      <c r="F1" s="9" t="s">
        <v>171</v>
      </c>
      <c r="G1" s="9" t="s">
        <v>172</v>
      </c>
      <c r="H1" s="9" t="s">
        <v>173</v>
      </c>
      <c r="I1" s="9" t="s">
        <v>174</v>
      </c>
      <c r="J1" s="9" t="s">
        <v>175</v>
      </c>
      <c r="K1" s="9" t="s">
        <v>176</v>
      </c>
      <c r="L1" s="9" t="s">
        <v>177</v>
      </c>
      <c r="M1" s="9" t="s">
        <v>178</v>
      </c>
      <c r="N1" s="9" t="s">
        <v>82</v>
      </c>
      <c r="O1" s="17" t="s">
        <v>179</v>
      </c>
    </row>
    <row r="2" spans="1:15" ht="24" x14ac:dyDescent="0.15">
      <c r="A2" s="11" t="s">
        <v>180</v>
      </c>
      <c r="B2" s="11" t="s">
        <v>181</v>
      </c>
      <c r="C2" s="22" t="s">
        <v>182</v>
      </c>
      <c r="D2" s="22" t="s">
        <v>183</v>
      </c>
      <c r="E2" s="24" t="s">
        <v>184</v>
      </c>
      <c r="F2" s="22" t="s">
        <v>185</v>
      </c>
      <c r="G2" s="11" t="s">
        <v>186</v>
      </c>
      <c r="H2" s="11" t="s">
        <v>187</v>
      </c>
      <c r="I2" s="11" t="s">
        <v>188</v>
      </c>
      <c r="J2" s="11" t="s">
        <v>189</v>
      </c>
      <c r="K2" s="11" t="s">
        <v>190</v>
      </c>
      <c r="L2" s="11" t="s">
        <v>190</v>
      </c>
      <c r="M2" s="11" t="s">
        <v>191</v>
      </c>
      <c r="N2" s="11"/>
      <c r="O2" s="10"/>
    </row>
    <row r="3" spans="1:15" ht="24.6" customHeight="1" x14ac:dyDescent="0.15">
      <c r="A3" s="107" t="s">
        <v>192</v>
      </c>
      <c r="B3" s="11" t="s">
        <v>181</v>
      </c>
      <c r="C3" s="22" t="s">
        <v>193</v>
      </c>
      <c r="D3" s="22" t="s">
        <v>194</v>
      </c>
      <c r="E3" s="108" t="s">
        <v>195</v>
      </c>
      <c r="F3" s="108" t="s">
        <v>196</v>
      </c>
      <c r="G3" s="21" t="s">
        <v>186</v>
      </c>
      <c r="H3" s="21" t="s">
        <v>187</v>
      </c>
      <c r="I3" s="21" t="s">
        <v>188</v>
      </c>
      <c r="J3" s="11" t="s">
        <v>189</v>
      </c>
      <c r="K3" s="21" t="s">
        <v>190</v>
      </c>
      <c r="L3" s="21" t="s">
        <v>190</v>
      </c>
      <c r="M3" s="21" t="s">
        <v>191</v>
      </c>
      <c r="N3" s="51"/>
      <c r="O3" s="10"/>
    </row>
    <row r="4" spans="1:15" ht="24" x14ac:dyDescent="0.15">
      <c r="A4" s="107"/>
      <c r="B4" s="11" t="s">
        <v>197</v>
      </c>
      <c r="C4" s="22" t="s">
        <v>198</v>
      </c>
      <c r="D4" s="22" t="s">
        <v>199</v>
      </c>
      <c r="E4" s="108"/>
      <c r="F4" s="108"/>
      <c r="G4" s="21" t="s">
        <v>186</v>
      </c>
      <c r="H4" s="21" t="s">
        <v>187</v>
      </c>
      <c r="I4" s="21" t="s">
        <v>188</v>
      </c>
      <c r="J4" s="11" t="s">
        <v>189</v>
      </c>
      <c r="K4" s="21" t="s">
        <v>190</v>
      </c>
      <c r="L4" s="21" t="s">
        <v>190</v>
      </c>
      <c r="M4" s="21" t="s">
        <v>191</v>
      </c>
      <c r="N4" s="52"/>
      <c r="O4" s="10"/>
    </row>
    <row r="5" spans="1:15" ht="24" x14ac:dyDescent="0.15">
      <c r="A5" s="107"/>
      <c r="B5" s="11" t="s">
        <v>197</v>
      </c>
      <c r="C5" s="22" t="s">
        <v>200</v>
      </c>
      <c r="D5" s="24" t="s">
        <v>201</v>
      </c>
      <c r="E5" s="108"/>
      <c r="F5" s="108"/>
      <c r="G5" s="21" t="s">
        <v>186</v>
      </c>
      <c r="H5" s="21" t="s">
        <v>187</v>
      </c>
      <c r="I5" s="21" t="s">
        <v>188</v>
      </c>
      <c r="J5" s="11" t="s">
        <v>189</v>
      </c>
      <c r="K5" s="21" t="s">
        <v>190</v>
      </c>
      <c r="L5" s="21" t="s">
        <v>190</v>
      </c>
      <c r="M5" s="21" t="s">
        <v>191</v>
      </c>
      <c r="N5" s="52"/>
      <c r="O5" s="10"/>
    </row>
    <row r="6" spans="1:15" ht="24" x14ac:dyDescent="0.15">
      <c r="A6" s="107"/>
      <c r="B6" s="11" t="s">
        <v>197</v>
      </c>
      <c r="C6" s="22" t="s">
        <v>202</v>
      </c>
      <c r="D6" s="24" t="s">
        <v>203</v>
      </c>
      <c r="E6" s="108"/>
      <c r="F6" s="108"/>
      <c r="G6" s="21" t="s">
        <v>186</v>
      </c>
      <c r="H6" s="21" t="s">
        <v>187</v>
      </c>
      <c r="I6" s="21" t="s">
        <v>188</v>
      </c>
      <c r="J6" s="11" t="s">
        <v>189</v>
      </c>
      <c r="K6" s="21" t="s">
        <v>190</v>
      </c>
      <c r="L6" s="21" t="s">
        <v>190</v>
      </c>
      <c r="M6" s="21" t="s">
        <v>191</v>
      </c>
      <c r="N6" s="53"/>
      <c r="O6" s="10"/>
    </row>
    <row r="7" spans="1:15" ht="36" x14ac:dyDescent="0.15">
      <c r="A7" s="11" t="s">
        <v>204</v>
      </c>
      <c r="B7" s="11" t="s">
        <v>181</v>
      </c>
      <c r="C7" s="10" t="s">
        <v>205</v>
      </c>
      <c r="D7" s="22" t="s">
        <v>206</v>
      </c>
      <c r="E7" s="24" t="s">
        <v>207</v>
      </c>
      <c r="F7" s="24" t="s">
        <v>208</v>
      </c>
      <c r="G7" s="11" t="s">
        <v>186</v>
      </c>
      <c r="H7" s="11" t="s">
        <v>187</v>
      </c>
      <c r="I7" s="11" t="s">
        <v>188</v>
      </c>
      <c r="J7" s="11" t="s">
        <v>189</v>
      </c>
      <c r="K7" s="11" t="s">
        <v>190</v>
      </c>
      <c r="L7" s="11" t="s">
        <v>190</v>
      </c>
      <c r="M7" s="11" t="s">
        <v>191</v>
      </c>
      <c r="N7" s="11"/>
      <c r="O7" s="10"/>
    </row>
  </sheetData>
  <mergeCells count="3">
    <mergeCell ref="A3:A6"/>
    <mergeCell ref="E3:E6"/>
    <mergeCell ref="F3:F6"/>
  </mergeCells>
  <phoneticPr fontId="22" type="noConversion"/>
  <dataValidations count="1">
    <dataValidation type="list" allowBlank="1" showErrorMessage="1" sqref="O2 O3 O4 O5 O6 O7" xr:uid="{00000000-0002-0000-0300-000000000000}">
      <formula1>"T,T+1Q,T+2Q,T+3Q,T+4Q,NS"</formula1>
    </dataValidation>
  </dataValidations>
  <pageMargins left="0.75" right="0.75" top="1" bottom="1" header="0.5" footer="0.5"/>
  <pageSetup paperSize="9" orientation="landscape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21"/>
  <sheetViews>
    <sheetView topLeftCell="A9" workbookViewId="0">
      <selection activeCell="C7" sqref="C7"/>
    </sheetView>
  </sheetViews>
  <sheetFormatPr defaultColWidth="9" defaultRowHeight="12" x14ac:dyDescent="0.15"/>
  <cols>
    <col min="1" max="2" width="9" style="20"/>
    <col min="3" max="3" width="28.6640625" style="20" customWidth="1"/>
    <col min="4" max="4" width="27.5546875" style="20" customWidth="1"/>
    <col min="5" max="5" width="45.5546875" style="20" customWidth="1"/>
    <col min="6" max="6" width="23.88671875" style="20" customWidth="1"/>
    <col min="7" max="7" width="9" style="20"/>
    <col min="8" max="8" width="9.88671875" style="20" customWidth="1"/>
    <col min="9" max="9" width="5.88671875" style="20" customWidth="1"/>
    <col min="10" max="10" width="12.88671875" style="20" customWidth="1"/>
    <col min="11" max="12" width="9" style="20"/>
    <col min="13" max="13" width="9.88671875" style="20" customWidth="1"/>
    <col min="14" max="14" width="16" style="20" customWidth="1"/>
    <col min="15" max="16384" width="9" style="20"/>
  </cols>
  <sheetData>
    <row r="1" spans="1:15" x14ac:dyDescent="0.15">
      <c r="A1" s="50" t="s">
        <v>166</v>
      </c>
      <c r="B1" s="50" t="s">
        <v>167</v>
      </c>
      <c r="C1" s="50" t="s">
        <v>168</v>
      </c>
      <c r="D1" s="50" t="s">
        <v>169</v>
      </c>
      <c r="E1" s="27" t="s">
        <v>170</v>
      </c>
      <c r="F1" s="27" t="s">
        <v>171</v>
      </c>
      <c r="G1" s="27" t="s">
        <v>172</v>
      </c>
      <c r="H1" s="27" t="s">
        <v>173</v>
      </c>
      <c r="I1" s="27" t="s">
        <v>174</v>
      </c>
      <c r="J1" s="27" t="s">
        <v>175</v>
      </c>
      <c r="K1" s="27" t="s">
        <v>176</v>
      </c>
      <c r="L1" s="27" t="s">
        <v>177</v>
      </c>
      <c r="M1" s="27" t="s">
        <v>178</v>
      </c>
      <c r="N1" s="27" t="s">
        <v>82</v>
      </c>
      <c r="O1" s="17" t="s">
        <v>179</v>
      </c>
    </row>
    <row r="2" spans="1:15" x14ac:dyDescent="0.15">
      <c r="A2" s="109" t="s">
        <v>209</v>
      </c>
      <c r="B2" s="15" t="s">
        <v>210</v>
      </c>
      <c r="C2" s="37" t="s">
        <v>211</v>
      </c>
      <c r="D2" s="37" t="s">
        <v>212</v>
      </c>
      <c r="E2" s="37" t="s">
        <v>213</v>
      </c>
      <c r="F2" s="109" t="s">
        <v>214</v>
      </c>
      <c r="G2" s="37" t="s">
        <v>215</v>
      </c>
      <c r="H2" s="15" t="s">
        <v>216</v>
      </c>
      <c r="I2" s="15" t="s">
        <v>217</v>
      </c>
      <c r="J2" s="15" t="s">
        <v>189</v>
      </c>
      <c r="K2" s="37" t="s">
        <v>218</v>
      </c>
      <c r="L2" s="37" t="s">
        <v>218</v>
      </c>
      <c r="M2" s="37" t="s">
        <v>191</v>
      </c>
      <c r="N2" s="15"/>
      <c r="O2" s="10"/>
    </row>
    <row r="3" spans="1:15" x14ac:dyDescent="0.15">
      <c r="A3" s="110"/>
      <c r="B3" s="15" t="s">
        <v>210</v>
      </c>
      <c r="C3" s="37" t="s">
        <v>219</v>
      </c>
      <c r="D3" s="37" t="s">
        <v>220</v>
      </c>
      <c r="E3" s="37" t="s">
        <v>221</v>
      </c>
      <c r="F3" s="110"/>
      <c r="G3" s="37" t="s">
        <v>215</v>
      </c>
      <c r="H3" s="15" t="s">
        <v>216</v>
      </c>
      <c r="I3" s="15" t="s">
        <v>217</v>
      </c>
      <c r="J3" s="15" t="s">
        <v>189</v>
      </c>
      <c r="K3" s="37" t="s">
        <v>218</v>
      </c>
      <c r="L3" s="37" t="s">
        <v>218</v>
      </c>
      <c r="M3" s="37" t="s">
        <v>191</v>
      </c>
      <c r="N3" s="15"/>
      <c r="O3" s="10"/>
    </row>
    <row r="4" spans="1:15" x14ac:dyDescent="0.15">
      <c r="A4" s="110"/>
      <c r="B4" s="15" t="s">
        <v>210</v>
      </c>
      <c r="C4" s="37" t="s">
        <v>222</v>
      </c>
      <c r="D4" s="37" t="s">
        <v>223</v>
      </c>
      <c r="E4" s="37" t="s">
        <v>224</v>
      </c>
      <c r="F4" s="110"/>
      <c r="G4" s="37" t="s">
        <v>215</v>
      </c>
      <c r="H4" s="15" t="s">
        <v>216</v>
      </c>
      <c r="I4" s="15" t="s">
        <v>217</v>
      </c>
      <c r="J4" s="15" t="s">
        <v>189</v>
      </c>
      <c r="K4" s="37" t="s">
        <v>218</v>
      </c>
      <c r="L4" s="37" t="s">
        <v>218</v>
      </c>
      <c r="M4" s="37" t="s">
        <v>191</v>
      </c>
      <c r="N4" s="15"/>
      <c r="O4" s="10"/>
    </row>
    <row r="5" spans="1:15" x14ac:dyDescent="0.15">
      <c r="A5" s="110"/>
      <c r="B5" s="15" t="s">
        <v>181</v>
      </c>
      <c r="C5" s="37" t="s">
        <v>225</v>
      </c>
      <c r="D5" s="37" t="s">
        <v>226</v>
      </c>
      <c r="E5" s="37" t="s">
        <v>227</v>
      </c>
      <c r="F5" s="110"/>
      <c r="G5" s="37" t="s">
        <v>215</v>
      </c>
      <c r="H5" s="15" t="s">
        <v>216</v>
      </c>
      <c r="I5" s="15" t="s">
        <v>217</v>
      </c>
      <c r="J5" s="15" t="s">
        <v>189</v>
      </c>
      <c r="K5" s="37" t="s">
        <v>218</v>
      </c>
      <c r="L5" s="37" t="s">
        <v>218</v>
      </c>
      <c r="M5" s="37" t="s">
        <v>191</v>
      </c>
      <c r="N5" s="15"/>
      <c r="O5" s="10"/>
    </row>
    <row r="6" spans="1:15" ht="24" x14ac:dyDescent="0.15">
      <c r="A6" s="110"/>
      <c r="B6" s="15" t="s">
        <v>181</v>
      </c>
      <c r="C6" s="37" t="s">
        <v>228</v>
      </c>
      <c r="D6" s="37" t="s">
        <v>229</v>
      </c>
      <c r="E6" s="37" t="s">
        <v>230</v>
      </c>
      <c r="F6" s="110"/>
      <c r="G6" s="37" t="s">
        <v>215</v>
      </c>
      <c r="H6" s="15" t="s">
        <v>216</v>
      </c>
      <c r="I6" s="15" t="s">
        <v>217</v>
      </c>
      <c r="J6" s="15" t="s">
        <v>189</v>
      </c>
      <c r="K6" s="37" t="s">
        <v>218</v>
      </c>
      <c r="L6" s="37" t="s">
        <v>218</v>
      </c>
      <c r="M6" s="37" t="s">
        <v>191</v>
      </c>
      <c r="N6" s="15"/>
      <c r="O6" s="10"/>
    </row>
    <row r="7" spans="1:15" ht="24" x14ac:dyDescent="0.15">
      <c r="A7" s="110"/>
      <c r="B7" s="15" t="s">
        <v>181</v>
      </c>
      <c r="C7" s="84" t="s">
        <v>748</v>
      </c>
      <c r="D7" s="37" t="s">
        <v>231</v>
      </c>
      <c r="E7" s="37" t="s">
        <v>232</v>
      </c>
      <c r="F7" s="110"/>
      <c r="G7" s="37" t="s">
        <v>215</v>
      </c>
      <c r="H7" s="15" t="s">
        <v>216</v>
      </c>
      <c r="I7" s="15" t="s">
        <v>217</v>
      </c>
      <c r="J7" s="15" t="s">
        <v>189</v>
      </c>
      <c r="K7" s="37" t="s">
        <v>218</v>
      </c>
      <c r="L7" s="37" t="s">
        <v>218</v>
      </c>
      <c r="M7" s="37" t="s">
        <v>191</v>
      </c>
      <c r="N7" s="15"/>
      <c r="O7" s="10"/>
    </row>
    <row r="8" spans="1:15" ht="60" x14ac:dyDescent="0.15">
      <c r="A8" s="110"/>
      <c r="B8" s="15" t="s">
        <v>181</v>
      </c>
      <c r="C8" s="37" t="s">
        <v>233</v>
      </c>
      <c r="D8" s="37" t="s">
        <v>234</v>
      </c>
      <c r="E8" s="37" t="s">
        <v>235</v>
      </c>
      <c r="F8" s="110"/>
      <c r="G8" s="37" t="s">
        <v>215</v>
      </c>
      <c r="H8" s="15" t="s">
        <v>216</v>
      </c>
      <c r="I8" s="15" t="s">
        <v>217</v>
      </c>
      <c r="J8" s="15" t="s">
        <v>189</v>
      </c>
      <c r="K8" s="37" t="s">
        <v>218</v>
      </c>
      <c r="L8" s="37" t="s">
        <v>218</v>
      </c>
      <c r="M8" s="37" t="s">
        <v>191</v>
      </c>
      <c r="N8" s="15"/>
      <c r="O8" s="10"/>
    </row>
    <row r="9" spans="1:15" ht="60" x14ac:dyDescent="0.15">
      <c r="A9" s="110"/>
      <c r="B9" s="15" t="s">
        <v>181</v>
      </c>
      <c r="C9" s="37" t="s">
        <v>236</v>
      </c>
      <c r="D9" s="37" t="s">
        <v>237</v>
      </c>
      <c r="E9" s="37" t="s">
        <v>238</v>
      </c>
      <c r="F9" s="110"/>
      <c r="G9" s="37" t="s">
        <v>215</v>
      </c>
      <c r="H9" s="15" t="s">
        <v>216</v>
      </c>
      <c r="I9" s="15" t="s">
        <v>217</v>
      </c>
      <c r="J9" s="15" t="s">
        <v>189</v>
      </c>
      <c r="K9" s="37" t="s">
        <v>218</v>
      </c>
      <c r="L9" s="37" t="s">
        <v>218</v>
      </c>
      <c r="M9" s="37" t="s">
        <v>191</v>
      </c>
      <c r="N9" s="15"/>
      <c r="O9" s="10"/>
    </row>
    <row r="10" spans="1:15" ht="60" x14ac:dyDescent="0.15">
      <c r="A10" s="110"/>
      <c r="B10" s="15" t="s">
        <v>181</v>
      </c>
      <c r="C10" s="37" t="s">
        <v>239</v>
      </c>
      <c r="D10" s="37" t="s">
        <v>240</v>
      </c>
      <c r="E10" s="37" t="s">
        <v>241</v>
      </c>
      <c r="F10" s="110"/>
      <c r="G10" s="37" t="s">
        <v>215</v>
      </c>
      <c r="H10" s="15" t="s">
        <v>216</v>
      </c>
      <c r="I10" s="15" t="s">
        <v>217</v>
      </c>
      <c r="J10" s="15" t="s">
        <v>189</v>
      </c>
      <c r="K10" s="37" t="s">
        <v>218</v>
      </c>
      <c r="L10" s="37" t="s">
        <v>218</v>
      </c>
      <c r="M10" s="37" t="s">
        <v>191</v>
      </c>
      <c r="N10" s="15"/>
      <c r="O10" s="10"/>
    </row>
    <row r="11" spans="1:15" ht="24" x14ac:dyDescent="0.15">
      <c r="A11" s="110"/>
      <c r="B11" s="15" t="s">
        <v>181</v>
      </c>
      <c r="C11" s="37" t="s">
        <v>242</v>
      </c>
      <c r="D11" s="37" t="s">
        <v>243</v>
      </c>
      <c r="E11" s="37" t="s">
        <v>244</v>
      </c>
      <c r="F11" s="110"/>
      <c r="G11" s="37" t="s">
        <v>215</v>
      </c>
      <c r="H11" s="15" t="s">
        <v>216</v>
      </c>
      <c r="I11" s="15" t="s">
        <v>217</v>
      </c>
      <c r="J11" s="15" t="s">
        <v>189</v>
      </c>
      <c r="K11" s="37" t="s">
        <v>218</v>
      </c>
      <c r="L11" s="37" t="s">
        <v>218</v>
      </c>
      <c r="M11" s="37" t="s">
        <v>191</v>
      </c>
      <c r="N11" s="15"/>
      <c r="O11" s="10"/>
    </row>
    <row r="12" spans="1:15" ht="24" x14ac:dyDescent="0.15">
      <c r="A12" s="110"/>
      <c r="B12" s="15" t="s">
        <v>181</v>
      </c>
      <c r="C12" s="37" t="s">
        <v>245</v>
      </c>
      <c r="D12" s="37" t="s">
        <v>246</v>
      </c>
      <c r="E12" s="37" t="s">
        <v>247</v>
      </c>
      <c r="F12" s="110"/>
      <c r="G12" s="37" t="s">
        <v>215</v>
      </c>
      <c r="H12" s="15" t="s">
        <v>216</v>
      </c>
      <c r="I12" s="15" t="s">
        <v>217</v>
      </c>
      <c r="J12" s="15" t="s">
        <v>189</v>
      </c>
      <c r="K12" s="37" t="s">
        <v>218</v>
      </c>
      <c r="L12" s="37" t="s">
        <v>218</v>
      </c>
      <c r="M12" s="37" t="s">
        <v>191</v>
      </c>
      <c r="N12" s="15"/>
      <c r="O12" s="10"/>
    </row>
    <row r="13" spans="1:15" ht="24" x14ac:dyDescent="0.15">
      <c r="A13" s="110"/>
      <c r="B13" s="15" t="s">
        <v>181</v>
      </c>
      <c r="C13" s="37" t="s">
        <v>248</v>
      </c>
      <c r="D13" s="37" t="s">
        <v>249</v>
      </c>
      <c r="E13" s="37" t="s">
        <v>250</v>
      </c>
      <c r="F13" s="110"/>
      <c r="G13" s="37" t="s">
        <v>215</v>
      </c>
      <c r="H13" s="15" t="s">
        <v>216</v>
      </c>
      <c r="I13" s="15" t="s">
        <v>217</v>
      </c>
      <c r="J13" s="15" t="s">
        <v>189</v>
      </c>
      <c r="K13" s="37" t="s">
        <v>218</v>
      </c>
      <c r="L13" s="37" t="s">
        <v>218</v>
      </c>
      <c r="M13" s="37" t="s">
        <v>191</v>
      </c>
      <c r="N13" s="15"/>
      <c r="O13" s="10"/>
    </row>
    <row r="14" spans="1:15" ht="24" x14ac:dyDescent="0.15">
      <c r="A14" s="110"/>
      <c r="B14" s="15" t="s">
        <v>181</v>
      </c>
      <c r="C14" s="37" t="s">
        <v>251</v>
      </c>
      <c r="D14" s="24" t="s">
        <v>252</v>
      </c>
      <c r="E14" s="37" t="s">
        <v>253</v>
      </c>
      <c r="F14" s="110"/>
      <c r="G14" s="37" t="s">
        <v>215</v>
      </c>
      <c r="H14" s="15" t="s">
        <v>216</v>
      </c>
      <c r="I14" s="15" t="s">
        <v>217</v>
      </c>
      <c r="J14" s="15" t="s">
        <v>189</v>
      </c>
      <c r="K14" s="37" t="s">
        <v>218</v>
      </c>
      <c r="L14" s="37" t="s">
        <v>218</v>
      </c>
      <c r="M14" s="37" t="s">
        <v>191</v>
      </c>
      <c r="N14" s="15"/>
      <c r="O14" s="10"/>
    </row>
    <row r="15" spans="1:15" ht="24" x14ac:dyDescent="0.15">
      <c r="A15" s="110"/>
      <c r="B15" s="15" t="s">
        <v>181</v>
      </c>
      <c r="C15" s="37" t="s">
        <v>254</v>
      </c>
      <c r="D15" s="24" t="s">
        <v>255</v>
      </c>
      <c r="E15" s="37" t="s">
        <v>256</v>
      </c>
      <c r="F15" s="110"/>
      <c r="G15" s="37" t="s">
        <v>215</v>
      </c>
      <c r="H15" s="15" t="s">
        <v>216</v>
      </c>
      <c r="I15" s="15" t="s">
        <v>217</v>
      </c>
      <c r="J15" s="15" t="s">
        <v>189</v>
      </c>
      <c r="K15" s="37" t="s">
        <v>218</v>
      </c>
      <c r="L15" s="37" t="s">
        <v>218</v>
      </c>
      <c r="M15" s="37" t="s">
        <v>191</v>
      </c>
      <c r="N15" s="15"/>
      <c r="O15" s="10"/>
    </row>
    <row r="16" spans="1:15" ht="24" x14ac:dyDescent="0.15">
      <c r="A16" s="110"/>
      <c r="B16" s="15" t="s">
        <v>181</v>
      </c>
      <c r="C16" s="37" t="s">
        <v>257</v>
      </c>
      <c r="D16" s="24" t="s">
        <v>258</v>
      </c>
      <c r="E16" s="37" t="s">
        <v>259</v>
      </c>
      <c r="F16" s="110"/>
      <c r="G16" s="37" t="s">
        <v>215</v>
      </c>
      <c r="H16" s="15" t="s">
        <v>216</v>
      </c>
      <c r="I16" s="15" t="s">
        <v>217</v>
      </c>
      <c r="J16" s="15" t="s">
        <v>189</v>
      </c>
      <c r="K16" s="37" t="s">
        <v>218</v>
      </c>
      <c r="L16" s="37" t="s">
        <v>218</v>
      </c>
      <c r="M16" s="37" t="s">
        <v>191</v>
      </c>
      <c r="N16" s="15"/>
      <c r="O16" s="10"/>
    </row>
    <row r="17" spans="1:15" ht="24" x14ac:dyDescent="0.15">
      <c r="A17" s="110"/>
      <c r="B17" s="15" t="s">
        <v>181</v>
      </c>
      <c r="C17" s="37" t="s">
        <v>260</v>
      </c>
      <c r="D17" s="24" t="s">
        <v>261</v>
      </c>
      <c r="E17" s="37" t="s">
        <v>262</v>
      </c>
      <c r="F17" s="110"/>
      <c r="G17" s="37" t="s">
        <v>215</v>
      </c>
      <c r="H17" s="15" t="s">
        <v>216</v>
      </c>
      <c r="I17" s="15" t="s">
        <v>217</v>
      </c>
      <c r="J17" s="15" t="s">
        <v>189</v>
      </c>
      <c r="K17" s="37" t="s">
        <v>218</v>
      </c>
      <c r="L17" s="37" t="s">
        <v>218</v>
      </c>
      <c r="M17" s="37" t="s">
        <v>191</v>
      </c>
      <c r="N17" s="15"/>
      <c r="O17" s="10"/>
    </row>
    <row r="18" spans="1:15" ht="36" x14ac:dyDescent="0.15">
      <c r="A18" s="110"/>
      <c r="B18" s="15" t="s">
        <v>181</v>
      </c>
      <c r="C18" s="37" t="s">
        <v>263</v>
      </c>
      <c r="D18" s="37" t="s">
        <v>264</v>
      </c>
      <c r="E18" s="37" t="s">
        <v>265</v>
      </c>
      <c r="F18" s="110"/>
      <c r="G18" s="37" t="s">
        <v>215</v>
      </c>
      <c r="H18" s="15" t="s">
        <v>216</v>
      </c>
      <c r="I18" s="15" t="s">
        <v>217</v>
      </c>
      <c r="J18" s="15" t="s">
        <v>189</v>
      </c>
      <c r="K18" s="37" t="s">
        <v>218</v>
      </c>
      <c r="L18" s="37" t="s">
        <v>218</v>
      </c>
      <c r="M18" s="37" t="s">
        <v>191</v>
      </c>
      <c r="N18" s="15"/>
      <c r="O18" s="10"/>
    </row>
    <row r="19" spans="1:15" ht="48" x14ac:dyDescent="0.15">
      <c r="A19" s="110"/>
      <c r="B19" s="15" t="s">
        <v>181</v>
      </c>
      <c r="C19" s="37" t="s">
        <v>266</v>
      </c>
      <c r="D19" s="37" t="s">
        <v>267</v>
      </c>
      <c r="E19" s="37" t="s">
        <v>268</v>
      </c>
      <c r="F19" s="110"/>
      <c r="G19" s="37" t="s">
        <v>215</v>
      </c>
      <c r="H19" s="15" t="s">
        <v>216</v>
      </c>
      <c r="I19" s="15" t="s">
        <v>217</v>
      </c>
      <c r="J19" s="15" t="s">
        <v>189</v>
      </c>
      <c r="K19" s="37" t="s">
        <v>218</v>
      </c>
      <c r="L19" s="37" t="s">
        <v>218</v>
      </c>
      <c r="M19" s="37" t="s">
        <v>191</v>
      </c>
      <c r="N19" s="15"/>
      <c r="O19" s="10"/>
    </row>
    <row r="20" spans="1:15" ht="48" x14ac:dyDescent="0.15">
      <c r="A20" s="110"/>
      <c r="B20" s="15" t="s">
        <v>181</v>
      </c>
      <c r="C20" s="37" t="s">
        <v>269</v>
      </c>
      <c r="D20" s="37" t="s">
        <v>270</v>
      </c>
      <c r="E20" s="37" t="s">
        <v>271</v>
      </c>
      <c r="F20" s="110"/>
      <c r="G20" s="37" t="s">
        <v>215</v>
      </c>
      <c r="H20" s="15" t="s">
        <v>216</v>
      </c>
      <c r="I20" s="15" t="s">
        <v>217</v>
      </c>
      <c r="J20" s="15" t="s">
        <v>189</v>
      </c>
      <c r="K20" s="37" t="s">
        <v>218</v>
      </c>
      <c r="L20" s="37" t="s">
        <v>218</v>
      </c>
      <c r="M20" s="37" t="s">
        <v>191</v>
      </c>
      <c r="N20" s="15"/>
      <c r="O20" s="10"/>
    </row>
    <row r="21" spans="1:15" ht="96" x14ac:dyDescent="0.15">
      <c r="A21" s="111"/>
      <c r="B21" s="15" t="s">
        <v>197</v>
      </c>
      <c r="C21" s="37" t="s">
        <v>272</v>
      </c>
      <c r="D21" s="37" t="s">
        <v>273</v>
      </c>
      <c r="E21" s="37" t="s">
        <v>274</v>
      </c>
      <c r="F21" s="111"/>
      <c r="G21" s="37" t="s">
        <v>215</v>
      </c>
      <c r="H21" s="15" t="s">
        <v>216</v>
      </c>
      <c r="I21" s="15" t="s">
        <v>217</v>
      </c>
      <c r="J21" s="15" t="s">
        <v>189</v>
      </c>
      <c r="K21" s="37" t="s">
        <v>275</v>
      </c>
      <c r="L21" s="37" t="s">
        <v>275</v>
      </c>
      <c r="M21" s="37" t="s">
        <v>191</v>
      </c>
      <c r="N21" s="15"/>
      <c r="O21" s="10"/>
    </row>
  </sheetData>
  <mergeCells count="2">
    <mergeCell ref="A2:A21"/>
    <mergeCell ref="F2:F21"/>
  </mergeCells>
  <phoneticPr fontId="22" type="noConversion"/>
  <dataValidations count="1">
    <dataValidation type="list" allowBlank="1" showErrorMessage="1" sqref="O2:O21" xr:uid="{00000000-0002-0000-0400-000000000000}">
      <formula1>"T,T+1Q,T+2Q,T+3Q,T+4Q,NS"</formula1>
    </dataValidation>
  </dataValidations>
  <pageMargins left="0.75" right="0.75" top="1" bottom="1" header="0.5" footer="0.5"/>
  <pageSetup paperSize="9" orientation="landscape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37"/>
  <sheetViews>
    <sheetView workbookViewId="0">
      <selection activeCell="E6" sqref="E6:E21"/>
    </sheetView>
  </sheetViews>
  <sheetFormatPr defaultColWidth="9" defaultRowHeight="12" x14ac:dyDescent="0.15"/>
  <cols>
    <col min="1" max="1" width="9.88671875" style="20" customWidth="1"/>
    <col min="2" max="2" width="7.88671875" style="20" customWidth="1"/>
    <col min="3" max="3" width="24.33203125" style="20" customWidth="1"/>
    <col min="4" max="4" width="26.44140625" style="20" customWidth="1"/>
    <col min="5" max="5" width="28.44140625" style="20" customWidth="1"/>
    <col min="6" max="6" width="75.88671875" style="20" customWidth="1"/>
    <col min="7" max="7" width="9" style="20"/>
    <col min="8" max="8" width="9.88671875" style="20" customWidth="1"/>
    <col min="9" max="9" width="5.88671875" style="20" customWidth="1"/>
    <col min="10" max="10" width="12.88671875" style="20" customWidth="1"/>
    <col min="11" max="12" width="9" style="20"/>
    <col min="13" max="13" width="9.88671875" style="20" customWidth="1"/>
    <col min="14" max="14" width="19.44140625" style="20" customWidth="1"/>
    <col min="15" max="16384" width="9" style="20"/>
  </cols>
  <sheetData>
    <row r="1" spans="1:15" x14ac:dyDescent="0.15">
      <c r="A1" s="46" t="s">
        <v>166</v>
      </c>
      <c r="B1" s="46" t="s">
        <v>167</v>
      </c>
      <c r="C1" s="46" t="s">
        <v>168</v>
      </c>
      <c r="D1" s="46" t="s">
        <v>169</v>
      </c>
      <c r="E1" s="47" t="s">
        <v>170</v>
      </c>
      <c r="F1" s="47" t="s">
        <v>171</v>
      </c>
      <c r="G1" s="47" t="s">
        <v>172</v>
      </c>
      <c r="H1" s="47" t="s">
        <v>173</v>
      </c>
      <c r="I1" s="47" t="s">
        <v>174</v>
      </c>
      <c r="J1" s="47" t="s">
        <v>175</v>
      </c>
      <c r="K1" s="47" t="s">
        <v>176</v>
      </c>
      <c r="L1" s="47" t="s">
        <v>177</v>
      </c>
      <c r="M1" s="47" t="s">
        <v>178</v>
      </c>
      <c r="N1" s="47" t="s">
        <v>82</v>
      </c>
      <c r="O1" s="17" t="s">
        <v>179</v>
      </c>
    </row>
    <row r="2" spans="1:15" x14ac:dyDescent="0.15">
      <c r="A2" s="112" t="s">
        <v>276</v>
      </c>
      <c r="B2" s="12" t="s">
        <v>210</v>
      </c>
      <c r="C2" s="12" t="s">
        <v>277</v>
      </c>
      <c r="D2" s="12" t="s">
        <v>278</v>
      </c>
      <c r="E2" s="112" t="s">
        <v>279</v>
      </c>
      <c r="F2" s="112" t="s">
        <v>280</v>
      </c>
      <c r="G2" s="112" t="s">
        <v>186</v>
      </c>
      <c r="H2" s="112" t="s">
        <v>187</v>
      </c>
      <c r="I2" s="112" t="s">
        <v>281</v>
      </c>
      <c r="J2" s="112" t="s">
        <v>189</v>
      </c>
      <c r="K2" s="112" t="s">
        <v>190</v>
      </c>
      <c r="L2" s="112" t="s">
        <v>190</v>
      </c>
      <c r="M2" s="12" t="s">
        <v>282</v>
      </c>
      <c r="N2" s="112"/>
      <c r="O2" s="10"/>
    </row>
    <row r="3" spans="1:15" x14ac:dyDescent="0.15">
      <c r="A3" s="113"/>
      <c r="B3" s="12" t="s">
        <v>181</v>
      </c>
      <c r="C3" s="12" t="s">
        <v>283</v>
      </c>
      <c r="D3" s="12" t="s">
        <v>284</v>
      </c>
      <c r="E3" s="113"/>
      <c r="F3" s="113"/>
      <c r="G3" s="113"/>
      <c r="H3" s="113"/>
      <c r="I3" s="113"/>
      <c r="J3" s="113"/>
      <c r="K3" s="113"/>
      <c r="L3" s="113"/>
      <c r="M3" s="12" t="s">
        <v>191</v>
      </c>
      <c r="N3" s="113"/>
      <c r="O3" s="10"/>
    </row>
    <row r="4" spans="1:15" x14ac:dyDescent="0.15">
      <c r="A4" s="112" t="s">
        <v>285</v>
      </c>
      <c r="B4" s="12" t="s">
        <v>210</v>
      </c>
      <c r="C4" s="12" t="s">
        <v>286</v>
      </c>
      <c r="D4" s="12" t="s">
        <v>287</v>
      </c>
      <c r="E4" s="112" t="s">
        <v>288</v>
      </c>
      <c r="F4" s="112" t="s">
        <v>289</v>
      </c>
      <c r="G4" s="112" t="s">
        <v>186</v>
      </c>
      <c r="H4" s="112" t="s">
        <v>187</v>
      </c>
      <c r="I4" s="112" t="s">
        <v>281</v>
      </c>
      <c r="J4" s="112" t="s">
        <v>189</v>
      </c>
      <c r="K4" s="112" t="s">
        <v>190</v>
      </c>
      <c r="L4" s="112" t="s">
        <v>190</v>
      </c>
      <c r="M4" s="12" t="s">
        <v>282</v>
      </c>
      <c r="N4" s="112"/>
      <c r="O4" s="10"/>
    </row>
    <row r="5" spans="1:15" x14ac:dyDescent="0.15">
      <c r="A5" s="113"/>
      <c r="B5" s="12" t="s">
        <v>181</v>
      </c>
      <c r="C5" s="12" t="s">
        <v>290</v>
      </c>
      <c r="D5" s="12" t="s">
        <v>291</v>
      </c>
      <c r="E5" s="113"/>
      <c r="F5" s="113"/>
      <c r="G5" s="113"/>
      <c r="H5" s="113"/>
      <c r="I5" s="113"/>
      <c r="J5" s="113"/>
      <c r="K5" s="113"/>
      <c r="L5" s="113"/>
      <c r="M5" s="12" t="s">
        <v>191</v>
      </c>
      <c r="N5" s="113"/>
      <c r="O5" s="10"/>
    </row>
    <row r="6" spans="1:15" ht="11.85" customHeight="1" x14ac:dyDescent="0.15">
      <c r="A6" s="112" t="s">
        <v>292</v>
      </c>
      <c r="B6" s="12" t="s">
        <v>181</v>
      </c>
      <c r="C6" s="12" t="s">
        <v>293</v>
      </c>
      <c r="D6" s="12" t="s">
        <v>294</v>
      </c>
      <c r="E6" s="112" t="s">
        <v>295</v>
      </c>
      <c r="F6" s="12" t="s">
        <v>296</v>
      </c>
      <c r="G6" s="112" t="s">
        <v>186</v>
      </c>
      <c r="H6" s="112" t="s">
        <v>187</v>
      </c>
      <c r="I6" s="112" t="s">
        <v>281</v>
      </c>
      <c r="J6" s="112" t="s">
        <v>189</v>
      </c>
      <c r="K6" s="112" t="s">
        <v>190</v>
      </c>
      <c r="L6" s="112" t="s">
        <v>190</v>
      </c>
      <c r="M6" s="12" t="s">
        <v>191</v>
      </c>
      <c r="N6" s="108"/>
      <c r="O6" s="10"/>
    </row>
    <row r="7" spans="1:15" ht="11.85" customHeight="1" x14ac:dyDescent="0.15">
      <c r="A7" s="113"/>
      <c r="B7" s="12" t="s">
        <v>197</v>
      </c>
      <c r="C7" s="12" t="s">
        <v>297</v>
      </c>
      <c r="D7" s="12" t="s">
        <v>298</v>
      </c>
      <c r="E7" s="113"/>
      <c r="F7" s="12" t="s">
        <v>299</v>
      </c>
      <c r="G7" s="113"/>
      <c r="H7" s="113"/>
      <c r="I7" s="113"/>
      <c r="J7" s="113"/>
      <c r="K7" s="113"/>
      <c r="L7" s="113"/>
      <c r="M7" s="12" t="s">
        <v>191</v>
      </c>
      <c r="N7" s="108"/>
      <c r="O7" s="10"/>
    </row>
    <row r="8" spans="1:15" x14ac:dyDescent="0.15">
      <c r="A8" s="113"/>
      <c r="B8" s="12" t="s">
        <v>210</v>
      </c>
      <c r="C8" s="12" t="s">
        <v>300</v>
      </c>
      <c r="D8" s="12" t="s">
        <v>301</v>
      </c>
      <c r="E8" s="113"/>
      <c r="F8" s="12" t="s">
        <v>302</v>
      </c>
      <c r="G8" s="113"/>
      <c r="H8" s="113"/>
      <c r="I8" s="113"/>
      <c r="J8" s="113"/>
      <c r="K8" s="113"/>
      <c r="L8" s="113"/>
      <c r="M8" s="12" t="s">
        <v>282</v>
      </c>
      <c r="N8" s="108"/>
      <c r="O8" s="10"/>
    </row>
    <row r="9" spans="1:15" x14ac:dyDescent="0.15">
      <c r="A9" s="113"/>
      <c r="B9" s="12" t="s">
        <v>210</v>
      </c>
      <c r="C9" s="12" t="s">
        <v>303</v>
      </c>
      <c r="D9" s="12" t="s">
        <v>304</v>
      </c>
      <c r="E9" s="113"/>
      <c r="F9" s="12" t="s">
        <v>305</v>
      </c>
      <c r="G9" s="113"/>
      <c r="H9" s="113"/>
      <c r="I9" s="113"/>
      <c r="J9" s="113"/>
      <c r="K9" s="113"/>
      <c r="L9" s="113"/>
      <c r="M9" s="12" t="s">
        <v>282</v>
      </c>
      <c r="N9" s="108"/>
      <c r="O9" s="10"/>
    </row>
    <row r="10" spans="1:15" x14ac:dyDescent="0.15">
      <c r="A10" s="113"/>
      <c r="B10" s="12" t="s">
        <v>210</v>
      </c>
      <c r="C10" s="12" t="s">
        <v>306</v>
      </c>
      <c r="D10" s="12" t="s">
        <v>307</v>
      </c>
      <c r="E10" s="113"/>
      <c r="F10" s="12" t="s">
        <v>308</v>
      </c>
      <c r="G10" s="113"/>
      <c r="H10" s="113"/>
      <c r="I10" s="113"/>
      <c r="J10" s="113"/>
      <c r="K10" s="113"/>
      <c r="L10" s="113"/>
      <c r="M10" s="12" t="s">
        <v>282</v>
      </c>
      <c r="N10" s="108"/>
      <c r="O10" s="10"/>
    </row>
    <row r="11" spans="1:15" ht="84" x14ac:dyDescent="0.15">
      <c r="A11" s="113"/>
      <c r="B11" s="12" t="s">
        <v>181</v>
      </c>
      <c r="C11" s="12" t="s">
        <v>309</v>
      </c>
      <c r="D11" s="12" t="s">
        <v>310</v>
      </c>
      <c r="E11" s="113"/>
      <c r="F11" s="12" t="s">
        <v>311</v>
      </c>
      <c r="G11" s="113"/>
      <c r="H11" s="113"/>
      <c r="I11" s="113"/>
      <c r="J11" s="113"/>
      <c r="K11" s="113"/>
      <c r="L11" s="113"/>
      <c r="M11" s="12" t="s">
        <v>282</v>
      </c>
      <c r="N11" s="108"/>
      <c r="O11" s="10"/>
    </row>
    <row r="12" spans="1:15" ht="85.5" customHeight="1" x14ac:dyDescent="0.15">
      <c r="A12" s="113"/>
      <c r="B12" s="12" t="s">
        <v>210</v>
      </c>
      <c r="C12" s="12" t="s">
        <v>312</v>
      </c>
      <c r="D12" s="12" t="s">
        <v>313</v>
      </c>
      <c r="E12" s="113"/>
      <c r="F12" s="12" t="s">
        <v>314</v>
      </c>
      <c r="G12" s="113"/>
      <c r="H12" s="113"/>
      <c r="I12" s="113"/>
      <c r="J12" s="113"/>
      <c r="K12" s="113"/>
      <c r="L12" s="113"/>
      <c r="M12" s="12" t="s">
        <v>191</v>
      </c>
      <c r="N12" s="108"/>
      <c r="O12" s="10"/>
    </row>
    <row r="13" spans="1:15" ht="66" customHeight="1" x14ac:dyDescent="0.15">
      <c r="A13" s="113"/>
      <c r="B13" s="12" t="s">
        <v>181</v>
      </c>
      <c r="C13" s="12" t="s">
        <v>315</v>
      </c>
      <c r="D13" s="12" t="s">
        <v>316</v>
      </c>
      <c r="E13" s="113"/>
      <c r="F13" s="12" t="s">
        <v>317</v>
      </c>
      <c r="G13" s="113"/>
      <c r="H13" s="113"/>
      <c r="I13" s="113"/>
      <c r="J13" s="113"/>
      <c r="K13" s="113"/>
      <c r="L13" s="113"/>
      <c r="M13" s="12" t="s">
        <v>282</v>
      </c>
      <c r="N13" s="108"/>
      <c r="O13" s="10"/>
    </row>
    <row r="14" spans="1:15" ht="97.5" customHeight="1" x14ac:dyDescent="0.15">
      <c r="A14" s="113"/>
      <c r="B14" s="12" t="s">
        <v>210</v>
      </c>
      <c r="C14" s="12" t="s">
        <v>318</v>
      </c>
      <c r="D14" s="12" t="s">
        <v>319</v>
      </c>
      <c r="E14" s="113"/>
      <c r="F14" s="12" t="s">
        <v>320</v>
      </c>
      <c r="G14" s="113"/>
      <c r="H14" s="113"/>
      <c r="I14" s="113"/>
      <c r="J14" s="113"/>
      <c r="K14" s="113"/>
      <c r="L14" s="113"/>
      <c r="M14" s="12" t="s">
        <v>191</v>
      </c>
      <c r="N14" s="108"/>
      <c r="O14" s="10"/>
    </row>
    <row r="15" spans="1:15" ht="48" x14ac:dyDescent="0.15">
      <c r="A15" s="113"/>
      <c r="B15" s="12" t="s">
        <v>181</v>
      </c>
      <c r="C15" s="12" t="s">
        <v>321</v>
      </c>
      <c r="D15" s="12" t="s">
        <v>322</v>
      </c>
      <c r="E15" s="113"/>
      <c r="F15" s="12" t="s">
        <v>323</v>
      </c>
      <c r="G15" s="113"/>
      <c r="H15" s="113"/>
      <c r="I15" s="113"/>
      <c r="J15" s="113"/>
      <c r="K15" s="113"/>
      <c r="L15" s="113"/>
      <c r="M15" s="12" t="s">
        <v>282</v>
      </c>
      <c r="N15" s="12"/>
      <c r="O15" s="10"/>
    </row>
    <row r="16" spans="1:15" ht="25.5" customHeight="1" x14ac:dyDescent="0.15">
      <c r="A16" s="113"/>
      <c r="B16" s="12" t="s">
        <v>181</v>
      </c>
      <c r="C16" s="12" t="s">
        <v>324</v>
      </c>
      <c r="D16" s="12" t="s">
        <v>325</v>
      </c>
      <c r="E16" s="113"/>
      <c r="F16" s="12" t="s">
        <v>326</v>
      </c>
      <c r="G16" s="113"/>
      <c r="H16" s="113"/>
      <c r="I16" s="113"/>
      <c r="J16" s="113"/>
      <c r="K16" s="113"/>
      <c r="L16" s="113"/>
      <c r="M16" s="12" t="s">
        <v>282</v>
      </c>
      <c r="N16" s="12"/>
      <c r="O16" s="10"/>
    </row>
    <row r="17" spans="1:15" ht="25.5" customHeight="1" x14ac:dyDescent="0.15">
      <c r="A17" s="113"/>
      <c r="B17" s="12" t="s">
        <v>210</v>
      </c>
      <c r="C17" s="12" t="s">
        <v>327</v>
      </c>
      <c r="D17" s="12" t="s">
        <v>328</v>
      </c>
      <c r="E17" s="113"/>
      <c r="F17" s="12" t="s">
        <v>329</v>
      </c>
      <c r="G17" s="114"/>
      <c r="H17" s="114"/>
      <c r="I17" s="114"/>
      <c r="J17" s="114"/>
      <c r="K17" s="114"/>
      <c r="L17" s="114"/>
      <c r="M17" s="12" t="s">
        <v>282</v>
      </c>
      <c r="N17" s="12"/>
      <c r="O17" s="10"/>
    </row>
    <row r="18" spans="1:15" ht="25.5" customHeight="1" x14ac:dyDescent="0.15">
      <c r="A18" s="113"/>
      <c r="B18" s="12" t="s">
        <v>210</v>
      </c>
      <c r="C18" s="12" t="s">
        <v>330</v>
      </c>
      <c r="D18" s="12" t="s">
        <v>331</v>
      </c>
      <c r="E18" s="113"/>
      <c r="F18" s="12" t="s">
        <v>332</v>
      </c>
      <c r="G18" s="115" t="s">
        <v>186</v>
      </c>
      <c r="H18" s="115" t="s">
        <v>187</v>
      </c>
      <c r="I18" s="115" t="s">
        <v>281</v>
      </c>
      <c r="J18" s="115" t="s">
        <v>189</v>
      </c>
      <c r="K18" s="115" t="s">
        <v>190</v>
      </c>
      <c r="L18" s="115" t="s">
        <v>190</v>
      </c>
      <c r="M18" s="48" t="s">
        <v>282</v>
      </c>
      <c r="N18" s="48"/>
      <c r="O18" s="10"/>
    </row>
    <row r="19" spans="1:15" ht="25.5" customHeight="1" x14ac:dyDescent="0.15">
      <c r="A19" s="113"/>
      <c r="B19" s="12" t="s">
        <v>210</v>
      </c>
      <c r="C19" s="12" t="s">
        <v>333</v>
      </c>
      <c r="D19" s="12" t="s">
        <v>334</v>
      </c>
      <c r="E19" s="113"/>
      <c r="F19" s="12" t="s">
        <v>335</v>
      </c>
      <c r="G19" s="115"/>
      <c r="H19" s="115"/>
      <c r="I19" s="115"/>
      <c r="J19" s="115"/>
      <c r="K19" s="115"/>
      <c r="L19" s="115"/>
      <c r="M19" s="48" t="s">
        <v>282</v>
      </c>
      <c r="N19" s="48"/>
      <c r="O19" s="10"/>
    </row>
    <row r="20" spans="1:15" ht="86.25" customHeight="1" x14ac:dyDescent="0.15">
      <c r="A20" s="113"/>
      <c r="B20" s="12" t="s">
        <v>181</v>
      </c>
      <c r="C20" s="12" t="s">
        <v>336</v>
      </c>
      <c r="D20" s="12" t="s">
        <v>337</v>
      </c>
      <c r="E20" s="113"/>
      <c r="F20" s="12" t="s">
        <v>338</v>
      </c>
      <c r="G20" s="115"/>
      <c r="H20" s="115"/>
      <c r="I20" s="115"/>
      <c r="J20" s="115"/>
      <c r="K20" s="115"/>
      <c r="L20" s="115"/>
      <c r="M20" s="49" t="s">
        <v>282</v>
      </c>
      <c r="N20" s="48"/>
      <c r="O20" s="10"/>
    </row>
    <row r="21" spans="1:15" ht="90" customHeight="1" x14ac:dyDescent="0.15">
      <c r="A21" s="113"/>
      <c r="B21" s="12" t="s">
        <v>210</v>
      </c>
      <c r="C21" s="12" t="s">
        <v>339</v>
      </c>
      <c r="D21" s="12" t="s">
        <v>340</v>
      </c>
      <c r="E21" s="114"/>
      <c r="F21" s="12" t="s">
        <v>341</v>
      </c>
      <c r="G21" s="115"/>
      <c r="H21" s="115"/>
      <c r="I21" s="115"/>
      <c r="J21" s="115"/>
      <c r="K21" s="115"/>
      <c r="L21" s="115"/>
      <c r="M21" s="48" t="s">
        <v>282</v>
      </c>
      <c r="N21" s="48"/>
      <c r="O21" s="10"/>
    </row>
    <row r="22" spans="1:15" ht="75" customHeight="1" x14ac:dyDescent="0.15">
      <c r="A22" s="113"/>
      <c r="B22" s="12" t="s">
        <v>181</v>
      </c>
      <c r="C22" s="12" t="s">
        <v>342</v>
      </c>
      <c r="D22" s="12" t="s">
        <v>343</v>
      </c>
      <c r="E22" s="112" t="s">
        <v>344</v>
      </c>
      <c r="F22" s="12" t="s">
        <v>345</v>
      </c>
      <c r="G22" s="112" t="s">
        <v>186</v>
      </c>
      <c r="H22" s="112" t="s">
        <v>187</v>
      </c>
      <c r="I22" s="112" t="s">
        <v>281</v>
      </c>
      <c r="J22" s="112" t="s">
        <v>189</v>
      </c>
      <c r="K22" s="112" t="s">
        <v>190</v>
      </c>
      <c r="L22" s="112" t="s">
        <v>190</v>
      </c>
      <c r="M22" s="12" t="s">
        <v>191</v>
      </c>
      <c r="N22" s="12"/>
      <c r="O22" s="10"/>
    </row>
    <row r="23" spans="1:15" ht="24" x14ac:dyDescent="0.15">
      <c r="A23" s="113"/>
      <c r="B23" s="12" t="s">
        <v>210</v>
      </c>
      <c r="C23" s="12" t="s">
        <v>346</v>
      </c>
      <c r="D23" s="12" t="s">
        <v>347</v>
      </c>
      <c r="E23" s="113"/>
      <c r="F23" s="12" t="s">
        <v>302</v>
      </c>
      <c r="G23" s="113"/>
      <c r="H23" s="113"/>
      <c r="I23" s="113"/>
      <c r="J23" s="113"/>
      <c r="K23" s="113"/>
      <c r="L23" s="113"/>
      <c r="M23" s="12" t="s">
        <v>282</v>
      </c>
      <c r="N23" s="12"/>
      <c r="O23" s="10"/>
    </row>
    <row r="24" spans="1:15" ht="24" x14ac:dyDescent="0.15">
      <c r="A24" s="113"/>
      <c r="B24" s="12" t="s">
        <v>210</v>
      </c>
      <c r="C24" s="12" t="s">
        <v>348</v>
      </c>
      <c r="D24" s="12" t="s">
        <v>349</v>
      </c>
      <c r="E24" s="113"/>
      <c r="F24" s="12" t="s">
        <v>305</v>
      </c>
      <c r="G24" s="113"/>
      <c r="H24" s="113"/>
      <c r="I24" s="113"/>
      <c r="J24" s="113"/>
      <c r="K24" s="113"/>
      <c r="L24" s="113"/>
      <c r="M24" s="12" t="s">
        <v>282</v>
      </c>
      <c r="N24" s="12"/>
      <c r="O24" s="10"/>
    </row>
    <row r="25" spans="1:15" ht="24" x14ac:dyDescent="0.15">
      <c r="A25" s="113"/>
      <c r="B25" s="12" t="s">
        <v>210</v>
      </c>
      <c r="C25" s="12" t="s">
        <v>350</v>
      </c>
      <c r="D25" s="12" t="s">
        <v>351</v>
      </c>
      <c r="E25" s="113"/>
      <c r="F25" s="12" t="s">
        <v>308</v>
      </c>
      <c r="G25" s="113"/>
      <c r="H25" s="113"/>
      <c r="I25" s="113"/>
      <c r="J25" s="113"/>
      <c r="K25" s="113"/>
      <c r="L25" s="113"/>
      <c r="M25" s="12" t="s">
        <v>282</v>
      </c>
      <c r="N25" s="12"/>
      <c r="O25" s="10"/>
    </row>
    <row r="26" spans="1:15" ht="84" x14ac:dyDescent="0.15">
      <c r="A26" s="113"/>
      <c r="B26" s="12" t="s">
        <v>181</v>
      </c>
      <c r="C26" s="12" t="s">
        <v>352</v>
      </c>
      <c r="D26" s="12" t="s">
        <v>353</v>
      </c>
      <c r="E26" s="113"/>
      <c r="F26" s="12" t="s">
        <v>311</v>
      </c>
      <c r="G26" s="113"/>
      <c r="H26" s="113"/>
      <c r="I26" s="113"/>
      <c r="J26" s="113"/>
      <c r="K26" s="113"/>
      <c r="L26" s="113"/>
      <c r="M26" s="12" t="s">
        <v>282</v>
      </c>
      <c r="N26" s="12"/>
      <c r="O26" s="10"/>
    </row>
    <row r="27" spans="1:15" ht="84" x14ac:dyDescent="0.15">
      <c r="A27" s="113"/>
      <c r="B27" s="12" t="s">
        <v>210</v>
      </c>
      <c r="C27" s="12" t="s">
        <v>354</v>
      </c>
      <c r="D27" s="12" t="s">
        <v>355</v>
      </c>
      <c r="E27" s="113"/>
      <c r="F27" s="12" t="s">
        <v>314</v>
      </c>
      <c r="G27" s="113"/>
      <c r="H27" s="113"/>
      <c r="I27" s="113"/>
      <c r="J27" s="113"/>
      <c r="K27" s="113"/>
      <c r="L27" s="113"/>
      <c r="M27" s="12" t="s">
        <v>191</v>
      </c>
      <c r="N27" s="12"/>
      <c r="O27" s="10"/>
    </row>
    <row r="28" spans="1:15" ht="72" x14ac:dyDescent="0.15">
      <c r="A28" s="113"/>
      <c r="B28" s="12" t="s">
        <v>181</v>
      </c>
      <c r="C28" s="12" t="s">
        <v>356</v>
      </c>
      <c r="D28" s="12" t="s">
        <v>357</v>
      </c>
      <c r="E28" s="113"/>
      <c r="F28" s="12" t="s">
        <v>317</v>
      </c>
      <c r="G28" s="113"/>
      <c r="H28" s="113"/>
      <c r="I28" s="113"/>
      <c r="J28" s="113"/>
      <c r="K28" s="113"/>
      <c r="L28" s="113"/>
      <c r="M28" s="12" t="s">
        <v>282</v>
      </c>
      <c r="N28" s="12"/>
      <c r="O28" s="10"/>
    </row>
    <row r="29" spans="1:15" ht="96" x14ac:dyDescent="0.15">
      <c r="A29" s="113"/>
      <c r="B29" s="12" t="s">
        <v>210</v>
      </c>
      <c r="C29" s="12" t="s">
        <v>358</v>
      </c>
      <c r="D29" s="12" t="s">
        <v>359</v>
      </c>
      <c r="E29" s="113"/>
      <c r="F29" s="12" t="s">
        <v>320</v>
      </c>
      <c r="G29" s="113"/>
      <c r="H29" s="113"/>
      <c r="I29" s="113"/>
      <c r="J29" s="113"/>
      <c r="K29" s="113"/>
      <c r="L29" s="113"/>
      <c r="M29" s="12" t="s">
        <v>191</v>
      </c>
      <c r="N29" s="12"/>
      <c r="O29" s="10"/>
    </row>
    <row r="30" spans="1:15" ht="48" x14ac:dyDescent="0.15">
      <c r="A30" s="113"/>
      <c r="B30" s="12" t="s">
        <v>181</v>
      </c>
      <c r="C30" s="12" t="s">
        <v>360</v>
      </c>
      <c r="D30" s="12" t="s">
        <v>361</v>
      </c>
      <c r="E30" s="113"/>
      <c r="F30" s="12" t="s">
        <v>323</v>
      </c>
      <c r="G30" s="113"/>
      <c r="H30" s="113"/>
      <c r="I30" s="113"/>
      <c r="J30" s="113"/>
      <c r="K30" s="113"/>
      <c r="L30" s="113"/>
      <c r="M30" s="12" t="s">
        <v>282</v>
      </c>
      <c r="N30" s="12"/>
      <c r="O30" s="10"/>
    </row>
    <row r="31" spans="1:15" ht="48" x14ac:dyDescent="0.15">
      <c r="A31" s="113"/>
      <c r="B31" s="12" t="s">
        <v>181</v>
      </c>
      <c r="C31" s="12" t="s">
        <v>362</v>
      </c>
      <c r="D31" s="12" t="s">
        <v>363</v>
      </c>
      <c r="E31" s="113"/>
      <c r="F31" s="12" t="s">
        <v>326</v>
      </c>
      <c r="G31" s="113"/>
      <c r="H31" s="113"/>
      <c r="I31" s="113"/>
      <c r="J31" s="113"/>
      <c r="K31" s="113"/>
      <c r="L31" s="113"/>
      <c r="M31" s="12" t="s">
        <v>282</v>
      </c>
      <c r="N31" s="12"/>
      <c r="O31" s="10"/>
    </row>
    <row r="32" spans="1:15" ht="409.6" x14ac:dyDescent="0.15">
      <c r="A32" s="113"/>
      <c r="B32" s="12" t="s">
        <v>210</v>
      </c>
      <c r="C32" s="12" t="s">
        <v>364</v>
      </c>
      <c r="D32" s="12" t="s">
        <v>365</v>
      </c>
      <c r="E32" s="113"/>
      <c r="F32" s="12" t="s">
        <v>329</v>
      </c>
      <c r="G32" s="113"/>
      <c r="H32" s="113"/>
      <c r="I32" s="113"/>
      <c r="J32" s="113"/>
      <c r="K32" s="113"/>
      <c r="L32" s="113"/>
      <c r="M32" s="12" t="s">
        <v>282</v>
      </c>
      <c r="N32" s="12"/>
      <c r="O32" s="10"/>
    </row>
    <row r="33" spans="1:15" ht="60" x14ac:dyDescent="0.15">
      <c r="A33" s="113"/>
      <c r="B33" s="12" t="s">
        <v>210</v>
      </c>
      <c r="C33" s="12" t="s">
        <v>366</v>
      </c>
      <c r="D33" s="12" t="s">
        <v>367</v>
      </c>
      <c r="E33" s="113"/>
      <c r="F33" s="12" t="s">
        <v>332</v>
      </c>
      <c r="G33" s="113"/>
      <c r="H33" s="113"/>
      <c r="I33" s="113"/>
      <c r="J33" s="113"/>
      <c r="K33" s="113"/>
      <c r="L33" s="113"/>
      <c r="M33" s="12" t="s">
        <v>282</v>
      </c>
      <c r="N33" s="12"/>
      <c r="O33" s="10"/>
    </row>
    <row r="34" spans="1:15" ht="96" x14ac:dyDescent="0.15">
      <c r="A34" s="113"/>
      <c r="B34" s="12" t="s">
        <v>210</v>
      </c>
      <c r="C34" s="12" t="s">
        <v>368</v>
      </c>
      <c r="D34" s="12" t="s">
        <v>369</v>
      </c>
      <c r="E34" s="113"/>
      <c r="F34" s="12" t="s">
        <v>335</v>
      </c>
      <c r="G34" s="113"/>
      <c r="H34" s="113"/>
      <c r="I34" s="113"/>
      <c r="J34" s="113"/>
      <c r="K34" s="113"/>
      <c r="L34" s="113"/>
      <c r="M34" s="12" t="s">
        <v>282</v>
      </c>
      <c r="N34" s="12"/>
      <c r="O34" s="10"/>
    </row>
    <row r="35" spans="1:15" ht="156" x14ac:dyDescent="0.15">
      <c r="A35" s="113"/>
      <c r="B35" s="12" t="s">
        <v>181</v>
      </c>
      <c r="C35" s="12" t="s">
        <v>370</v>
      </c>
      <c r="D35" s="12" t="s">
        <v>371</v>
      </c>
      <c r="E35" s="113"/>
      <c r="F35" s="12" t="s">
        <v>338</v>
      </c>
      <c r="G35" s="113"/>
      <c r="H35" s="113"/>
      <c r="I35" s="113"/>
      <c r="J35" s="113"/>
      <c r="K35" s="113"/>
      <c r="L35" s="113"/>
      <c r="M35" s="12" t="s">
        <v>282</v>
      </c>
      <c r="N35" s="12"/>
      <c r="O35" s="10"/>
    </row>
    <row r="36" spans="1:15" ht="132" x14ac:dyDescent="0.15">
      <c r="A36" s="113"/>
      <c r="B36" s="12" t="s">
        <v>210</v>
      </c>
      <c r="C36" s="12" t="s">
        <v>372</v>
      </c>
      <c r="D36" s="12" t="s">
        <v>373</v>
      </c>
      <c r="E36" s="113"/>
      <c r="F36" s="12" t="s">
        <v>341</v>
      </c>
      <c r="G36" s="113"/>
      <c r="H36" s="113"/>
      <c r="I36" s="113"/>
      <c r="J36" s="113"/>
      <c r="K36" s="113"/>
      <c r="L36" s="113"/>
      <c r="M36" s="12" t="s">
        <v>282</v>
      </c>
      <c r="N36" s="12"/>
      <c r="O36" s="10"/>
    </row>
    <row r="37" spans="1:15" ht="48" x14ac:dyDescent="0.15">
      <c r="A37" s="12" t="s">
        <v>374</v>
      </c>
      <c r="B37" s="12" t="s">
        <v>181</v>
      </c>
      <c r="C37" s="12" t="s">
        <v>375</v>
      </c>
      <c r="D37" s="12" t="s">
        <v>376</v>
      </c>
      <c r="E37" s="12" t="s">
        <v>377</v>
      </c>
      <c r="F37" s="12" t="s">
        <v>378</v>
      </c>
      <c r="G37" s="12" t="s">
        <v>379</v>
      </c>
      <c r="H37" s="12" t="s">
        <v>380</v>
      </c>
      <c r="I37" s="12" t="s">
        <v>381</v>
      </c>
      <c r="J37" s="12" t="s">
        <v>189</v>
      </c>
      <c r="K37" s="12" t="s">
        <v>190</v>
      </c>
      <c r="L37" s="12" t="s">
        <v>190</v>
      </c>
      <c r="M37" s="12" t="s">
        <v>191</v>
      </c>
      <c r="N37" s="12" t="s">
        <v>382</v>
      </c>
      <c r="O37" s="10"/>
    </row>
  </sheetData>
  <mergeCells count="42">
    <mergeCell ref="N2:N3"/>
    <mergeCell ref="N4:N5"/>
    <mergeCell ref="N6:N14"/>
    <mergeCell ref="L2:L3"/>
    <mergeCell ref="L4:L5"/>
    <mergeCell ref="L6:L17"/>
    <mergeCell ref="L18:L21"/>
    <mergeCell ref="L22:L36"/>
    <mergeCell ref="K2:K3"/>
    <mergeCell ref="K4:K5"/>
    <mergeCell ref="K6:K17"/>
    <mergeCell ref="K18:K21"/>
    <mergeCell ref="K22:K36"/>
    <mergeCell ref="J2:J3"/>
    <mergeCell ref="J4:J5"/>
    <mergeCell ref="J6:J17"/>
    <mergeCell ref="J18:J21"/>
    <mergeCell ref="J22:J36"/>
    <mergeCell ref="I2:I3"/>
    <mergeCell ref="I4:I5"/>
    <mergeCell ref="I6:I17"/>
    <mergeCell ref="I18:I21"/>
    <mergeCell ref="I22:I36"/>
    <mergeCell ref="G18:G21"/>
    <mergeCell ref="G22:G36"/>
    <mergeCell ref="H2:H3"/>
    <mergeCell ref="H4:H5"/>
    <mergeCell ref="H6:H17"/>
    <mergeCell ref="H18:H21"/>
    <mergeCell ref="H22:H36"/>
    <mergeCell ref="F2:F3"/>
    <mergeCell ref="F4:F5"/>
    <mergeCell ref="G2:G3"/>
    <mergeCell ref="G4:G5"/>
    <mergeCell ref="G6:G17"/>
    <mergeCell ref="A2:A3"/>
    <mergeCell ref="A4:A5"/>
    <mergeCell ref="A6:A36"/>
    <mergeCell ref="E2:E3"/>
    <mergeCell ref="E4:E5"/>
    <mergeCell ref="E6:E21"/>
    <mergeCell ref="E22:E36"/>
  </mergeCells>
  <phoneticPr fontId="22" type="noConversion"/>
  <dataValidations count="1">
    <dataValidation type="list" allowBlank="1" showErrorMessage="1" sqref="O2 O3 O4 O5 O6 O7:O37" xr:uid="{00000000-0002-0000-0500-000000000000}">
      <formula1>"T,T+1Q,T+2Q,T+3Q,T+4Q,NS"</formula1>
    </dataValidation>
  </dataValidations>
  <pageMargins left="0.75" right="0.75" top="1" bottom="1" header="0.5" footer="0.5"/>
  <pageSetup paperSize="9" orientation="landscape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O26"/>
  <sheetViews>
    <sheetView topLeftCell="D15" workbookViewId="0">
      <selection activeCell="F32" sqref="F32"/>
    </sheetView>
  </sheetViews>
  <sheetFormatPr defaultColWidth="9" defaultRowHeight="12" x14ac:dyDescent="0.15"/>
  <cols>
    <col min="1" max="1" width="9" style="20"/>
    <col min="2" max="2" width="7.88671875" style="20" customWidth="1"/>
    <col min="3" max="3" width="33.6640625" style="20" customWidth="1"/>
    <col min="4" max="4" width="37.44140625" style="20" customWidth="1"/>
    <col min="5" max="5" width="30.5546875" style="20" customWidth="1"/>
    <col min="6" max="6" width="49.44140625" style="20" customWidth="1"/>
    <col min="7" max="7" width="9" style="20"/>
    <col min="8" max="8" width="9.88671875" style="20" customWidth="1"/>
    <col min="9" max="9" width="9" style="20"/>
    <col min="10" max="10" width="13.5546875" style="20" customWidth="1"/>
    <col min="11" max="12" width="9" style="20"/>
    <col min="13" max="13" width="9.88671875" style="20" customWidth="1"/>
    <col min="14" max="16384" width="9" style="20"/>
  </cols>
  <sheetData>
    <row r="1" spans="1:15" x14ac:dyDescent="0.15">
      <c r="A1" s="8" t="s">
        <v>166</v>
      </c>
      <c r="B1" s="8" t="s">
        <v>167</v>
      </c>
      <c r="C1" s="8" t="s">
        <v>168</v>
      </c>
      <c r="D1" s="8" t="s">
        <v>169</v>
      </c>
      <c r="E1" s="9" t="s">
        <v>170</v>
      </c>
      <c r="F1" s="9" t="s">
        <v>171</v>
      </c>
      <c r="G1" s="9" t="s">
        <v>172</v>
      </c>
      <c r="H1" s="9" t="s">
        <v>173</v>
      </c>
      <c r="I1" s="9" t="s">
        <v>174</v>
      </c>
      <c r="J1" s="9" t="s">
        <v>175</v>
      </c>
      <c r="K1" s="9" t="s">
        <v>176</v>
      </c>
      <c r="L1" s="9" t="s">
        <v>177</v>
      </c>
      <c r="M1" s="9" t="s">
        <v>178</v>
      </c>
      <c r="N1" s="9" t="s">
        <v>82</v>
      </c>
      <c r="O1" s="17" t="s">
        <v>179</v>
      </c>
    </row>
    <row r="2" spans="1:15" s="40" customFormat="1" x14ac:dyDescent="0.15">
      <c r="A2" s="116" t="s">
        <v>383</v>
      </c>
      <c r="B2" s="41" t="s">
        <v>181</v>
      </c>
      <c r="C2" s="38" t="s">
        <v>384</v>
      </c>
      <c r="D2" s="42" t="s">
        <v>385</v>
      </c>
      <c r="E2" s="118" t="s">
        <v>386</v>
      </c>
      <c r="F2" s="121" t="s">
        <v>387</v>
      </c>
      <c r="G2" s="123" t="s">
        <v>186</v>
      </c>
      <c r="H2" s="123" t="s">
        <v>187</v>
      </c>
      <c r="I2" s="123" t="s">
        <v>281</v>
      </c>
      <c r="J2" s="123" t="s">
        <v>189</v>
      </c>
      <c r="K2" s="123" t="s">
        <v>190</v>
      </c>
      <c r="L2" s="123" t="s">
        <v>190</v>
      </c>
      <c r="M2" s="123" t="s">
        <v>191</v>
      </c>
      <c r="N2" s="123"/>
      <c r="O2" s="37"/>
    </row>
    <row r="3" spans="1:15" s="40" customFormat="1" x14ac:dyDescent="0.15">
      <c r="A3" s="116"/>
      <c r="B3" s="41" t="s">
        <v>181</v>
      </c>
      <c r="C3" s="38" t="s">
        <v>388</v>
      </c>
      <c r="D3" s="42" t="s">
        <v>389</v>
      </c>
      <c r="E3" s="118"/>
      <c r="F3" s="122"/>
      <c r="G3" s="123"/>
      <c r="H3" s="123"/>
      <c r="I3" s="123"/>
      <c r="J3" s="123"/>
      <c r="K3" s="123"/>
      <c r="L3" s="123"/>
      <c r="M3" s="123"/>
      <c r="N3" s="123"/>
      <c r="O3" s="37"/>
    </row>
    <row r="4" spans="1:15" s="40" customFormat="1" x14ac:dyDescent="0.15">
      <c r="A4" s="116"/>
      <c r="B4" s="41" t="s">
        <v>181</v>
      </c>
      <c r="C4" s="38" t="s">
        <v>390</v>
      </c>
      <c r="D4" s="42" t="s">
        <v>391</v>
      </c>
      <c r="E4" s="118" t="s">
        <v>392</v>
      </c>
      <c r="F4" s="121" t="s">
        <v>393</v>
      </c>
      <c r="G4" s="123"/>
      <c r="H4" s="123" t="s">
        <v>187</v>
      </c>
      <c r="I4" s="123" t="s">
        <v>281</v>
      </c>
      <c r="J4" s="123"/>
      <c r="K4" s="123" t="s">
        <v>190</v>
      </c>
      <c r="L4" s="123" t="s">
        <v>190</v>
      </c>
      <c r="M4" s="123" t="s">
        <v>191</v>
      </c>
      <c r="N4" s="123"/>
      <c r="O4" s="37"/>
    </row>
    <row r="5" spans="1:15" s="40" customFormat="1" x14ac:dyDescent="0.15">
      <c r="A5" s="116"/>
      <c r="B5" s="41" t="s">
        <v>181</v>
      </c>
      <c r="C5" s="38" t="s">
        <v>394</v>
      </c>
      <c r="D5" s="42" t="s">
        <v>395</v>
      </c>
      <c r="E5" s="118"/>
      <c r="F5" s="122"/>
      <c r="G5" s="123"/>
      <c r="H5" s="123"/>
      <c r="I5" s="123"/>
      <c r="J5" s="123"/>
      <c r="K5" s="123"/>
      <c r="L5" s="123"/>
      <c r="M5" s="123"/>
      <c r="N5" s="123"/>
      <c r="O5" s="37"/>
    </row>
    <row r="6" spans="1:15" s="40" customFormat="1" x14ac:dyDescent="0.15">
      <c r="A6" s="116"/>
      <c r="B6" s="41" t="s">
        <v>181</v>
      </c>
      <c r="C6" s="38" t="s">
        <v>396</v>
      </c>
      <c r="D6" s="42" t="s">
        <v>397</v>
      </c>
      <c r="E6" s="118" t="s">
        <v>398</v>
      </c>
      <c r="F6" s="121" t="s">
        <v>399</v>
      </c>
      <c r="G6" s="123"/>
      <c r="H6" s="123"/>
      <c r="I6" s="123"/>
      <c r="J6" s="123"/>
      <c r="K6" s="123"/>
      <c r="L6" s="123"/>
      <c r="M6" s="123"/>
      <c r="N6" s="123"/>
      <c r="O6" s="37"/>
    </row>
    <row r="7" spans="1:15" s="40" customFormat="1" x14ac:dyDescent="0.15">
      <c r="A7" s="116"/>
      <c r="B7" s="41" t="s">
        <v>181</v>
      </c>
      <c r="C7" s="38" t="s">
        <v>400</v>
      </c>
      <c r="D7" s="42" t="s">
        <v>401</v>
      </c>
      <c r="E7" s="118"/>
      <c r="F7" s="122"/>
      <c r="G7" s="123"/>
      <c r="H7" s="123"/>
      <c r="I7" s="123"/>
      <c r="J7" s="123"/>
      <c r="K7" s="123"/>
      <c r="L7" s="123"/>
      <c r="M7" s="123"/>
      <c r="N7" s="123"/>
      <c r="O7" s="37"/>
    </row>
    <row r="8" spans="1:15" ht="12" customHeight="1" x14ac:dyDescent="0.15">
      <c r="A8" s="116"/>
      <c r="B8" s="43" t="s">
        <v>181</v>
      </c>
      <c r="C8" s="44" t="s">
        <v>402</v>
      </c>
      <c r="D8" s="45" t="s">
        <v>403</v>
      </c>
      <c r="E8" s="118" t="s">
        <v>404</v>
      </c>
      <c r="F8" s="121" t="s">
        <v>405</v>
      </c>
      <c r="G8" s="123"/>
      <c r="H8" s="123" t="s">
        <v>187</v>
      </c>
      <c r="I8" s="123" t="s">
        <v>281</v>
      </c>
      <c r="J8" s="123"/>
      <c r="K8" s="123" t="s">
        <v>190</v>
      </c>
      <c r="L8" s="123" t="s">
        <v>190</v>
      </c>
      <c r="M8" s="123" t="s">
        <v>191</v>
      </c>
      <c r="N8" s="123"/>
      <c r="O8" s="10"/>
    </row>
    <row r="9" spans="1:15" x14ac:dyDescent="0.15">
      <c r="A9" s="116"/>
      <c r="B9" s="43" t="s">
        <v>181</v>
      </c>
      <c r="C9" s="44" t="s">
        <v>406</v>
      </c>
      <c r="D9" s="45" t="s">
        <v>407</v>
      </c>
      <c r="E9" s="118"/>
      <c r="F9" s="122"/>
      <c r="G9" s="123"/>
      <c r="H9" s="123"/>
      <c r="I9" s="123"/>
      <c r="J9" s="123"/>
      <c r="K9" s="123"/>
      <c r="L9" s="123"/>
      <c r="M9" s="123"/>
      <c r="N9" s="123"/>
      <c r="O9" s="10"/>
    </row>
    <row r="10" spans="1:15" ht="12" customHeight="1" x14ac:dyDescent="0.15">
      <c r="A10" s="117" t="s">
        <v>408</v>
      </c>
      <c r="B10" s="43" t="s">
        <v>181</v>
      </c>
      <c r="C10" s="38" t="s">
        <v>409</v>
      </c>
      <c r="D10" s="42" t="s">
        <v>410</v>
      </c>
      <c r="E10" s="118" t="s">
        <v>411</v>
      </c>
      <c r="F10" s="121" t="s">
        <v>412</v>
      </c>
      <c r="G10" s="123" t="s">
        <v>186</v>
      </c>
      <c r="H10" s="123" t="s">
        <v>187</v>
      </c>
      <c r="I10" s="123" t="s">
        <v>281</v>
      </c>
      <c r="J10" s="123" t="s">
        <v>189</v>
      </c>
      <c r="K10" s="123" t="s">
        <v>190</v>
      </c>
      <c r="L10" s="123" t="s">
        <v>190</v>
      </c>
      <c r="M10" s="123" t="s">
        <v>191</v>
      </c>
      <c r="N10" s="123"/>
      <c r="O10" s="10"/>
    </row>
    <row r="11" spans="1:15" x14ac:dyDescent="0.15">
      <c r="A11" s="117"/>
      <c r="B11" s="43" t="s">
        <v>181</v>
      </c>
      <c r="C11" s="38" t="s">
        <v>413</v>
      </c>
      <c r="D11" s="42" t="s">
        <v>414</v>
      </c>
      <c r="E11" s="118"/>
      <c r="F11" s="122"/>
      <c r="G11" s="123"/>
      <c r="H11" s="123"/>
      <c r="I11" s="123"/>
      <c r="J11" s="123"/>
      <c r="K11" s="123"/>
      <c r="L11" s="123"/>
      <c r="M11" s="123"/>
      <c r="N11" s="123"/>
      <c r="O11" s="10"/>
    </row>
    <row r="12" spans="1:15" ht="12" customHeight="1" x14ac:dyDescent="0.15">
      <c r="A12" s="117"/>
      <c r="B12" s="43" t="s">
        <v>181</v>
      </c>
      <c r="C12" s="38" t="s">
        <v>415</v>
      </c>
      <c r="D12" s="42" t="s">
        <v>416</v>
      </c>
      <c r="E12" s="118" t="s">
        <v>417</v>
      </c>
      <c r="F12" s="121" t="s">
        <v>412</v>
      </c>
      <c r="G12" s="123"/>
      <c r="H12" s="123" t="s">
        <v>187</v>
      </c>
      <c r="I12" s="123" t="s">
        <v>281</v>
      </c>
      <c r="J12" s="123"/>
      <c r="K12" s="123" t="s">
        <v>190</v>
      </c>
      <c r="L12" s="123" t="s">
        <v>190</v>
      </c>
      <c r="M12" s="123" t="s">
        <v>191</v>
      </c>
      <c r="N12" s="123"/>
      <c r="O12" s="10"/>
    </row>
    <row r="13" spans="1:15" x14ac:dyDescent="0.15">
      <c r="A13" s="117"/>
      <c r="B13" s="43" t="s">
        <v>181</v>
      </c>
      <c r="C13" s="38" t="s">
        <v>418</v>
      </c>
      <c r="D13" s="42" t="s">
        <v>419</v>
      </c>
      <c r="E13" s="118"/>
      <c r="F13" s="122"/>
      <c r="G13" s="123"/>
      <c r="H13" s="123"/>
      <c r="I13" s="123"/>
      <c r="J13" s="123"/>
      <c r="K13" s="123"/>
      <c r="L13" s="123"/>
      <c r="M13" s="123"/>
      <c r="N13" s="123"/>
      <c r="O13" s="10"/>
    </row>
    <row r="14" spans="1:15" ht="24" customHeight="1" x14ac:dyDescent="0.15">
      <c r="A14" s="117"/>
      <c r="B14" s="43" t="s">
        <v>181</v>
      </c>
      <c r="C14" s="38" t="s">
        <v>420</v>
      </c>
      <c r="D14" s="42" t="s">
        <v>421</v>
      </c>
      <c r="E14" s="118" t="s">
        <v>422</v>
      </c>
      <c r="F14" s="121" t="s">
        <v>412</v>
      </c>
      <c r="G14" s="123"/>
      <c r="H14" s="123"/>
      <c r="I14" s="123"/>
      <c r="J14" s="123"/>
      <c r="K14" s="123"/>
      <c r="L14" s="123"/>
      <c r="M14" s="123"/>
      <c r="N14" s="123"/>
      <c r="O14" s="10"/>
    </row>
    <row r="15" spans="1:15" x14ac:dyDescent="0.15">
      <c r="A15" s="117"/>
      <c r="B15" s="43" t="s">
        <v>181</v>
      </c>
      <c r="C15" s="38" t="s">
        <v>423</v>
      </c>
      <c r="D15" s="42" t="s">
        <v>424</v>
      </c>
      <c r="E15" s="118"/>
      <c r="F15" s="122"/>
      <c r="G15" s="123"/>
      <c r="H15" s="123"/>
      <c r="I15" s="123"/>
      <c r="J15" s="123"/>
      <c r="K15" s="123"/>
      <c r="L15" s="123"/>
      <c r="M15" s="123"/>
      <c r="N15" s="123"/>
      <c r="O15" s="10"/>
    </row>
    <row r="16" spans="1:15" ht="12" customHeight="1" x14ac:dyDescent="0.15">
      <c r="A16" s="117"/>
      <c r="B16" s="43" t="s">
        <v>181</v>
      </c>
      <c r="C16" s="44" t="s">
        <v>425</v>
      </c>
      <c r="D16" s="45" t="s">
        <v>426</v>
      </c>
      <c r="E16" s="118" t="s">
        <v>427</v>
      </c>
      <c r="F16" s="121" t="s">
        <v>412</v>
      </c>
      <c r="G16" s="123"/>
      <c r="H16" s="123" t="s">
        <v>187</v>
      </c>
      <c r="I16" s="123" t="s">
        <v>281</v>
      </c>
      <c r="J16" s="123"/>
      <c r="K16" s="123" t="s">
        <v>190</v>
      </c>
      <c r="L16" s="123" t="s">
        <v>190</v>
      </c>
      <c r="M16" s="123" t="s">
        <v>191</v>
      </c>
      <c r="N16" s="123"/>
      <c r="O16" s="10"/>
    </row>
    <row r="17" spans="1:15" x14ac:dyDescent="0.15">
      <c r="A17" s="117"/>
      <c r="B17" s="43" t="s">
        <v>181</v>
      </c>
      <c r="C17" s="44" t="s">
        <v>428</v>
      </c>
      <c r="D17" s="45" t="s">
        <v>429</v>
      </c>
      <c r="E17" s="118"/>
      <c r="F17" s="122"/>
      <c r="G17" s="123"/>
      <c r="H17" s="123"/>
      <c r="I17" s="123"/>
      <c r="J17" s="123"/>
      <c r="K17" s="123"/>
      <c r="L17" s="123"/>
      <c r="M17" s="123"/>
      <c r="N17" s="123"/>
      <c r="O17" s="10"/>
    </row>
    <row r="18" spans="1:15" ht="24" x14ac:dyDescent="0.15">
      <c r="A18" s="117" t="s">
        <v>430</v>
      </c>
      <c r="B18" s="43" t="s">
        <v>181</v>
      </c>
      <c r="C18" s="38" t="s">
        <v>431</v>
      </c>
      <c r="D18" s="45" t="s">
        <v>432</v>
      </c>
      <c r="E18" s="119" t="s">
        <v>433</v>
      </c>
      <c r="F18" s="37" t="s">
        <v>434</v>
      </c>
      <c r="G18" s="124" t="s">
        <v>186</v>
      </c>
      <c r="H18" s="120" t="s">
        <v>187</v>
      </c>
      <c r="I18" s="120" t="s">
        <v>281</v>
      </c>
      <c r="J18" s="120" t="s">
        <v>189</v>
      </c>
      <c r="K18" s="120" t="s">
        <v>190</v>
      </c>
      <c r="L18" s="120" t="s">
        <v>190</v>
      </c>
      <c r="M18" s="117" t="s">
        <v>191</v>
      </c>
      <c r="N18" s="120"/>
      <c r="O18" s="10"/>
    </row>
    <row r="19" spans="1:15" ht="36" x14ac:dyDescent="0.15">
      <c r="A19" s="117"/>
      <c r="B19" s="43" t="s">
        <v>197</v>
      </c>
      <c r="C19" s="38" t="s">
        <v>435</v>
      </c>
      <c r="D19" s="45" t="s">
        <v>436</v>
      </c>
      <c r="E19" s="119"/>
      <c r="F19" s="37" t="s">
        <v>437</v>
      </c>
      <c r="G19" s="125"/>
      <c r="H19" s="120"/>
      <c r="I19" s="120"/>
      <c r="J19" s="120"/>
      <c r="K19" s="120"/>
      <c r="L19" s="120"/>
      <c r="M19" s="117"/>
      <c r="N19" s="120"/>
      <c r="O19" s="10"/>
    </row>
    <row r="20" spans="1:15" ht="24" x14ac:dyDescent="0.15">
      <c r="A20" s="117"/>
      <c r="B20" s="43" t="s">
        <v>181</v>
      </c>
      <c r="C20" s="44" t="s">
        <v>438</v>
      </c>
      <c r="D20" s="45" t="s">
        <v>439</v>
      </c>
      <c r="E20" s="120"/>
      <c r="F20" s="37" t="s">
        <v>440</v>
      </c>
      <c r="G20" s="125"/>
      <c r="H20" s="120"/>
      <c r="I20" s="120"/>
      <c r="J20" s="120"/>
      <c r="K20" s="120"/>
      <c r="L20" s="120"/>
      <c r="M20" s="117"/>
      <c r="N20" s="120"/>
      <c r="O20" s="10"/>
    </row>
    <row r="21" spans="1:15" ht="24" x14ac:dyDescent="0.15">
      <c r="A21" s="117"/>
      <c r="B21" s="43" t="s">
        <v>181</v>
      </c>
      <c r="C21" s="44" t="s">
        <v>441</v>
      </c>
      <c r="D21" s="45" t="s">
        <v>442</v>
      </c>
      <c r="E21" s="120"/>
      <c r="F21" s="37" t="s">
        <v>443</v>
      </c>
      <c r="G21" s="125"/>
      <c r="H21" s="120"/>
      <c r="I21" s="120"/>
      <c r="J21" s="120"/>
      <c r="K21" s="120"/>
      <c r="L21" s="120"/>
      <c r="M21" s="117"/>
      <c r="N21" s="120"/>
      <c r="O21" s="10"/>
    </row>
    <row r="22" spans="1:15" ht="24" x14ac:dyDescent="0.15">
      <c r="A22" s="117"/>
      <c r="B22" s="43" t="s">
        <v>181</v>
      </c>
      <c r="C22" s="44" t="s">
        <v>444</v>
      </c>
      <c r="D22" s="45" t="s">
        <v>445</v>
      </c>
      <c r="E22" s="120"/>
      <c r="F22" s="37" t="s">
        <v>446</v>
      </c>
      <c r="G22" s="126"/>
      <c r="H22" s="120"/>
      <c r="I22" s="120"/>
      <c r="J22" s="120"/>
      <c r="K22" s="120"/>
      <c r="L22" s="120"/>
      <c r="M22" s="117"/>
      <c r="N22" s="120"/>
      <c r="O22" s="10"/>
    </row>
    <row r="23" spans="1:15" ht="36" customHeight="1" x14ac:dyDescent="0.15">
      <c r="A23" s="117"/>
      <c r="B23" s="43" t="s">
        <v>181</v>
      </c>
      <c r="C23" s="38" t="s">
        <v>447</v>
      </c>
      <c r="D23" s="22" t="s">
        <v>448</v>
      </c>
      <c r="E23" s="119" t="s">
        <v>449</v>
      </c>
      <c r="F23" s="37" t="s">
        <v>450</v>
      </c>
      <c r="G23" s="124" t="s">
        <v>186</v>
      </c>
      <c r="H23" s="120" t="s">
        <v>187</v>
      </c>
      <c r="I23" s="120" t="s">
        <v>281</v>
      </c>
      <c r="J23" s="120" t="s">
        <v>189</v>
      </c>
      <c r="K23" s="120" t="s">
        <v>190</v>
      </c>
      <c r="L23" s="120" t="s">
        <v>190</v>
      </c>
      <c r="M23" s="117" t="s">
        <v>191</v>
      </c>
      <c r="N23" s="120"/>
      <c r="O23" s="10"/>
    </row>
    <row r="24" spans="1:15" ht="24" x14ac:dyDescent="0.15">
      <c r="A24" s="117"/>
      <c r="B24" s="43" t="s">
        <v>181</v>
      </c>
      <c r="C24" s="44" t="s">
        <v>451</v>
      </c>
      <c r="D24" s="22" t="s">
        <v>452</v>
      </c>
      <c r="E24" s="120"/>
      <c r="F24" s="37" t="s">
        <v>440</v>
      </c>
      <c r="G24" s="125"/>
      <c r="H24" s="120"/>
      <c r="I24" s="120"/>
      <c r="J24" s="120"/>
      <c r="K24" s="120"/>
      <c r="L24" s="120"/>
      <c r="M24" s="117"/>
      <c r="N24" s="120"/>
      <c r="O24" s="10"/>
    </row>
    <row r="25" spans="1:15" ht="24" x14ac:dyDescent="0.15">
      <c r="A25" s="117"/>
      <c r="B25" s="43" t="s">
        <v>181</v>
      </c>
      <c r="C25" s="44" t="s">
        <v>453</v>
      </c>
      <c r="D25" s="22" t="s">
        <v>454</v>
      </c>
      <c r="E25" s="120"/>
      <c r="F25" s="37" t="s">
        <v>443</v>
      </c>
      <c r="G25" s="125"/>
      <c r="H25" s="120"/>
      <c r="I25" s="120"/>
      <c r="J25" s="120"/>
      <c r="K25" s="120"/>
      <c r="L25" s="120"/>
      <c r="M25" s="117"/>
      <c r="N25" s="120"/>
      <c r="O25" s="10"/>
    </row>
    <row r="26" spans="1:15" ht="24" x14ac:dyDescent="0.15">
      <c r="A26" s="117"/>
      <c r="B26" s="43" t="s">
        <v>181</v>
      </c>
      <c r="C26" s="44" t="s">
        <v>455</v>
      </c>
      <c r="D26" s="22" t="s">
        <v>456</v>
      </c>
      <c r="E26" s="120"/>
      <c r="F26" s="37" t="s">
        <v>446</v>
      </c>
      <c r="G26" s="126"/>
      <c r="H26" s="120"/>
      <c r="I26" s="120"/>
      <c r="J26" s="120"/>
      <c r="K26" s="120"/>
      <c r="L26" s="120"/>
      <c r="M26" s="117"/>
      <c r="N26" s="120"/>
      <c r="O26" s="10"/>
    </row>
  </sheetData>
  <mergeCells count="53">
    <mergeCell ref="M2:M9"/>
    <mergeCell ref="M10:M17"/>
    <mergeCell ref="M18:M22"/>
    <mergeCell ref="M23:M26"/>
    <mergeCell ref="N2:N9"/>
    <mergeCell ref="N10:N17"/>
    <mergeCell ref="N18:N22"/>
    <mergeCell ref="N23:N26"/>
    <mergeCell ref="K2:K9"/>
    <mergeCell ref="K10:K17"/>
    <mergeCell ref="K18:K22"/>
    <mergeCell ref="K23:K26"/>
    <mergeCell ref="L2:L9"/>
    <mergeCell ref="L10:L17"/>
    <mergeCell ref="L18:L22"/>
    <mergeCell ref="L23:L26"/>
    <mergeCell ref="I2:I9"/>
    <mergeCell ref="I10:I17"/>
    <mergeCell ref="I18:I22"/>
    <mergeCell ref="I23:I26"/>
    <mergeCell ref="J2:J9"/>
    <mergeCell ref="J10:J17"/>
    <mergeCell ref="J18:J22"/>
    <mergeCell ref="J23:J26"/>
    <mergeCell ref="G18:G22"/>
    <mergeCell ref="G23:G26"/>
    <mergeCell ref="H2:H9"/>
    <mergeCell ref="H10:H17"/>
    <mergeCell ref="H18:H22"/>
    <mergeCell ref="H23:H26"/>
    <mergeCell ref="F12:F13"/>
    <mergeCell ref="F14:F15"/>
    <mergeCell ref="F16:F17"/>
    <mergeCell ref="G2:G9"/>
    <mergeCell ref="G10:G17"/>
    <mergeCell ref="F2:F3"/>
    <mergeCell ref="F4:F5"/>
    <mergeCell ref="F6:F7"/>
    <mergeCell ref="F8:F9"/>
    <mergeCell ref="F10:F11"/>
    <mergeCell ref="A2:A9"/>
    <mergeCell ref="A10:A17"/>
    <mergeCell ref="A18:A26"/>
    <mergeCell ref="E2:E3"/>
    <mergeCell ref="E4:E5"/>
    <mergeCell ref="E6:E7"/>
    <mergeCell ref="E8:E9"/>
    <mergeCell ref="E10:E11"/>
    <mergeCell ref="E12:E13"/>
    <mergeCell ref="E14:E15"/>
    <mergeCell ref="E16:E17"/>
    <mergeCell ref="E18:E22"/>
    <mergeCell ref="E23:E26"/>
  </mergeCells>
  <phoneticPr fontId="22" type="noConversion"/>
  <dataValidations count="1">
    <dataValidation type="list" allowBlank="1" showErrorMessage="1" sqref="O2 O3 O4 O5 O6 O7 O8 O9 O10 O11 O12 O13 O14 O15 O16 O17 O18 O19 O20 O21 O22 O23 O24 O25 O26" xr:uid="{00000000-0002-0000-0600-000000000000}">
      <formula1>"T,T+1Q,T+2Q,T+3Q,T+4Q,NS"</formula1>
    </dataValidation>
  </dataValidations>
  <pageMargins left="0.75" right="0.75" top="1" bottom="1" header="0.5" footer="0.5"/>
  <pageSetup paperSize="9" orientation="landscape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O10"/>
  <sheetViews>
    <sheetView tabSelected="1" workbookViewId="0">
      <selection activeCell="C7" sqref="C7"/>
    </sheetView>
  </sheetViews>
  <sheetFormatPr defaultColWidth="9" defaultRowHeight="12" x14ac:dyDescent="0.15"/>
  <cols>
    <col min="1" max="1" width="9.88671875" style="20" customWidth="1"/>
    <col min="2" max="2" width="7.88671875" style="20" customWidth="1"/>
    <col min="3" max="3" width="20.44140625" style="20" customWidth="1"/>
    <col min="4" max="4" width="27.44140625" style="20" customWidth="1"/>
    <col min="5" max="5" width="30.5546875" style="20" customWidth="1"/>
    <col min="6" max="6" width="47.88671875" style="20" customWidth="1"/>
    <col min="7" max="7" width="9" style="20"/>
    <col min="8" max="8" width="9.88671875" style="20" customWidth="1"/>
    <col min="9" max="9" width="5.88671875" style="20" customWidth="1"/>
    <col min="10" max="10" width="13.5546875" style="20" customWidth="1"/>
    <col min="11" max="11" width="9" style="20"/>
    <col min="12" max="13" width="9.88671875" style="20" customWidth="1"/>
    <col min="14" max="16384" width="9" style="20"/>
  </cols>
  <sheetData>
    <row r="1" spans="1:15" x14ac:dyDescent="0.15">
      <c r="A1" s="8" t="s">
        <v>166</v>
      </c>
      <c r="B1" s="8" t="s">
        <v>167</v>
      </c>
      <c r="C1" s="8" t="s">
        <v>168</v>
      </c>
      <c r="D1" s="8" t="s">
        <v>169</v>
      </c>
      <c r="E1" s="9" t="s">
        <v>170</v>
      </c>
      <c r="F1" s="9" t="s">
        <v>171</v>
      </c>
      <c r="G1" s="9" t="s">
        <v>172</v>
      </c>
      <c r="H1" s="9" t="s">
        <v>173</v>
      </c>
      <c r="I1" s="9" t="s">
        <v>174</v>
      </c>
      <c r="J1" s="9" t="s">
        <v>175</v>
      </c>
      <c r="K1" s="9" t="s">
        <v>176</v>
      </c>
      <c r="L1" s="9" t="s">
        <v>177</v>
      </c>
      <c r="M1" s="9" t="s">
        <v>178</v>
      </c>
      <c r="N1" s="9" t="s">
        <v>82</v>
      </c>
      <c r="O1" s="17" t="s">
        <v>179</v>
      </c>
    </row>
    <row r="2" spans="1:15" ht="48" customHeight="1" x14ac:dyDescent="0.15">
      <c r="A2" s="127" t="s">
        <v>457</v>
      </c>
      <c r="B2" s="11" t="s">
        <v>210</v>
      </c>
      <c r="C2" s="24" t="s">
        <v>458</v>
      </c>
      <c r="D2" s="22" t="s">
        <v>459</v>
      </c>
      <c r="E2" s="130" t="s">
        <v>460</v>
      </c>
      <c r="F2" s="39" t="s">
        <v>461</v>
      </c>
      <c r="G2" s="130" t="s">
        <v>186</v>
      </c>
      <c r="H2" s="130" t="s">
        <v>187</v>
      </c>
      <c r="I2" s="130" t="s">
        <v>281</v>
      </c>
      <c r="J2" s="130" t="s">
        <v>189</v>
      </c>
      <c r="K2" s="130" t="s">
        <v>190</v>
      </c>
      <c r="L2" s="130" t="s">
        <v>190</v>
      </c>
      <c r="M2" s="11" t="s">
        <v>282</v>
      </c>
      <c r="N2" s="130"/>
      <c r="O2" s="10"/>
    </row>
    <row r="3" spans="1:15" ht="38.1" customHeight="1" x14ac:dyDescent="0.15">
      <c r="A3" s="128"/>
      <c r="B3" s="11" t="s">
        <v>181</v>
      </c>
      <c r="C3" s="22" t="s">
        <v>462</v>
      </c>
      <c r="D3" s="22" t="s">
        <v>463</v>
      </c>
      <c r="E3" s="131"/>
      <c r="F3" s="39" t="s">
        <v>464</v>
      </c>
      <c r="G3" s="131"/>
      <c r="H3" s="131"/>
      <c r="I3" s="131"/>
      <c r="J3" s="131"/>
      <c r="K3" s="131"/>
      <c r="L3" s="131"/>
      <c r="M3" s="11" t="s">
        <v>282</v>
      </c>
      <c r="N3" s="131"/>
      <c r="O3" s="10"/>
    </row>
    <row r="4" spans="1:15" ht="40.65" customHeight="1" x14ac:dyDescent="0.15">
      <c r="A4" s="127" t="s">
        <v>465</v>
      </c>
      <c r="B4" s="11" t="s">
        <v>210</v>
      </c>
      <c r="C4" s="24" t="s">
        <v>466</v>
      </c>
      <c r="D4" s="22" t="s">
        <v>467</v>
      </c>
      <c r="E4" s="132" t="s">
        <v>468</v>
      </c>
      <c r="F4" s="39" t="s">
        <v>469</v>
      </c>
      <c r="G4" s="130" t="s">
        <v>186</v>
      </c>
      <c r="H4" s="130" t="s">
        <v>187</v>
      </c>
      <c r="I4" s="130" t="s">
        <v>281</v>
      </c>
      <c r="J4" s="130" t="s">
        <v>189</v>
      </c>
      <c r="K4" s="130" t="s">
        <v>190</v>
      </c>
      <c r="L4" s="130" t="s">
        <v>190</v>
      </c>
      <c r="M4" s="11" t="s">
        <v>282</v>
      </c>
      <c r="N4" s="130"/>
      <c r="O4" s="10"/>
    </row>
    <row r="5" spans="1:15" ht="74.25" customHeight="1" x14ac:dyDescent="0.15">
      <c r="A5" s="128"/>
      <c r="B5" s="11" t="s">
        <v>181</v>
      </c>
      <c r="C5" s="141" t="s">
        <v>757</v>
      </c>
      <c r="D5" s="22" t="s">
        <v>470</v>
      </c>
      <c r="E5" s="131"/>
      <c r="F5" s="39" t="s">
        <v>471</v>
      </c>
      <c r="G5" s="131"/>
      <c r="H5" s="131"/>
      <c r="I5" s="131"/>
      <c r="J5" s="131"/>
      <c r="K5" s="131"/>
      <c r="L5" s="131"/>
      <c r="M5" s="11" t="s">
        <v>282</v>
      </c>
      <c r="N5" s="131"/>
      <c r="O5" s="10"/>
    </row>
    <row r="6" spans="1:15" ht="39" customHeight="1" x14ac:dyDescent="0.15">
      <c r="A6" s="127" t="s">
        <v>472</v>
      </c>
      <c r="B6" s="11" t="s">
        <v>210</v>
      </c>
      <c r="C6" s="24" t="s">
        <v>473</v>
      </c>
      <c r="D6" s="22" t="s">
        <v>474</v>
      </c>
      <c r="E6" s="132" t="s">
        <v>475</v>
      </c>
      <c r="F6" s="39" t="s">
        <v>476</v>
      </c>
      <c r="G6" s="130" t="s">
        <v>186</v>
      </c>
      <c r="H6" s="130" t="s">
        <v>187</v>
      </c>
      <c r="I6" s="130" t="s">
        <v>281</v>
      </c>
      <c r="J6" s="130" t="s">
        <v>189</v>
      </c>
      <c r="K6" s="130" t="s">
        <v>190</v>
      </c>
      <c r="L6" s="130" t="s">
        <v>190</v>
      </c>
      <c r="M6" s="11" t="s">
        <v>282</v>
      </c>
      <c r="N6" s="130"/>
      <c r="O6" s="10"/>
    </row>
    <row r="7" spans="1:15" ht="73.5" customHeight="1" x14ac:dyDescent="0.15">
      <c r="A7" s="128"/>
      <c r="B7" s="11" t="s">
        <v>181</v>
      </c>
      <c r="C7" s="141" t="s">
        <v>758</v>
      </c>
      <c r="D7" s="22" t="s">
        <v>477</v>
      </c>
      <c r="E7" s="131"/>
      <c r="F7" s="39" t="s">
        <v>478</v>
      </c>
      <c r="G7" s="131"/>
      <c r="H7" s="131"/>
      <c r="I7" s="131"/>
      <c r="J7" s="131"/>
      <c r="K7" s="131"/>
      <c r="L7" s="131"/>
      <c r="M7" s="11" t="s">
        <v>282</v>
      </c>
      <c r="N7" s="131"/>
      <c r="O7" s="10"/>
    </row>
    <row r="8" spans="1:15" ht="24" x14ac:dyDescent="0.15">
      <c r="A8" s="11" t="s">
        <v>479</v>
      </c>
      <c r="B8" s="11" t="s">
        <v>181</v>
      </c>
      <c r="C8" s="22" t="s">
        <v>480</v>
      </c>
      <c r="D8" s="22" t="s">
        <v>481</v>
      </c>
      <c r="E8" s="24" t="s">
        <v>482</v>
      </c>
      <c r="F8" s="24" t="s">
        <v>483</v>
      </c>
      <c r="G8" s="11" t="s">
        <v>186</v>
      </c>
      <c r="H8" s="11" t="s">
        <v>187</v>
      </c>
      <c r="I8" s="11" t="s">
        <v>281</v>
      </c>
      <c r="J8" s="11" t="s">
        <v>189</v>
      </c>
      <c r="K8" s="11" t="s">
        <v>190</v>
      </c>
      <c r="L8" s="11" t="s">
        <v>190</v>
      </c>
      <c r="M8" s="11" t="s">
        <v>191</v>
      </c>
      <c r="N8" s="11"/>
      <c r="O8" s="10"/>
    </row>
    <row r="9" spans="1:15" ht="17.25" customHeight="1" x14ac:dyDescent="0.15">
      <c r="A9" s="127" t="s">
        <v>484</v>
      </c>
      <c r="B9" s="11" t="s">
        <v>181</v>
      </c>
      <c r="C9" s="22" t="s">
        <v>485</v>
      </c>
      <c r="D9" s="22" t="s">
        <v>486</v>
      </c>
      <c r="E9" s="132" t="s">
        <v>487</v>
      </c>
      <c r="F9" s="132" t="s">
        <v>488</v>
      </c>
      <c r="G9" s="127" t="s">
        <v>186</v>
      </c>
      <c r="H9" s="127" t="s">
        <v>187</v>
      </c>
      <c r="I9" s="127" t="s">
        <v>281</v>
      </c>
      <c r="J9" s="127" t="s">
        <v>189</v>
      </c>
      <c r="K9" s="127" t="s">
        <v>190</v>
      </c>
      <c r="L9" s="123" t="s">
        <v>190</v>
      </c>
      <c r="M9" s="11" t="s">
        <v>191</v>
      </c>
      <c r="N9" s="123"/>
      <c r="O9" s="10"/>
    </row>
    <row r="10" spans="1:15" ht="24" x14ac:dyDescent="0.15">
      <c r="A10" s="129"/>
      <c r="B10" s="11" t="s">
        <v>197</v>
      </c>
      <c r="C10" s="22" t="s">
        <v>489</v>
      </c>
      <c r="D10" s="22" t="s">
        <v>490</v>
      </c>
      <c r="E10" s="131"/>
      <c r="F10" s="131"/>
      <c r="G10" s="129"/>
      <c r="H10" s="129"/>
      <c r="I10" s="129"/>
      <c r="J10" s="129"/>
      <c r="K10" s="129"/>
      <c r="L10" s="123"/>
      <c r="M10" s="11" t="s">
        <v>191</v>
      </c>
      <c r="N10" s="123"/>
      <c r="O10" s="10"/>
    </row>
  </sheetData>
  <mergeCells count="37">
    <mergeCell ref="L2:L3"/>
    <mergeCell ref="L4:L5"/>
    <mergeCell ref="L6:L7"/>
    <mergeCell ref="L9:L10"/>
    <mergeCell ref="N2:N3"/>
    <mergeCell ref="N4:N5"/>
    <mergeCell ref="N6:N7"/>
    <mergeCell ref="N9:N10"/>
    <mergeCell ref="J2:J3"/>
    <mergeCell ref="J4:J5"/>
    <mergeCell ref="J6:J7"/>
    <mergeCell ref="J9:J10"/>
    <mergeCell ref="K2:K3"/>
    <mergeCell ref="K4:K5"/>
    <mergeCell ref="K6:K7"/>
    <mergeCell ref="K9:K10"/>
    <mergeCell ref="H2:H3"/>
    <mergeCell ref="H4:H5"/>
    <mergeCell ref="H6:H7"/>
    <mergeCell ref="H9:H10"/>
    <mergeCell ref="I2:I3"/>
    <mergeCell ref="I4:I5"/>
    <mergeCell ref="I6:I7"/>
    <mergeCell ref="I9:I10"/>
    <mergeCell ref="F9:F10"/>
    <mergeCell ref="G2:G3"/>
    <mergeCell ref="G4:G5"/>
    <mergeCell ref="G6:G7"/>
    <mergeCell ref="G9:G10"/>
    <mergeCell ref="A2:A3"/>
    <mergeCell ref="A4:A5"/>
    <mergeCell ref="A6:A7"/>
    <mergeCell ref="A9:A10"/>
    <mergeCell ref="E2:E3"/>
    <mergeCell ref="E4:E5"/>
    <mergeCell ref="E6:E7"/>
    <mergeCell ref="E9:E10"/>
  </mergeCells>
  <phoneticPr fontId="22" type="noConversion"/>
  <dataValidations count="1">
    <dataValidation type="list" allowBlank="1" showErrorMessage="1" sqref="O2 O3 O4 O5 O6 O7 O8 O9 O10" xr:uid="{00000000-0002-0000-0700-000000000000}">
      <formula1>"T,T+1Q,T+2Q,T+3Q,T+4Q,NS"</formula1>
    </dataValidation>
  </dataValidations>
  <pageMargins left="0.75" right="0.75" top="1" bottom="1" header="0.5" footer="0.5"/>
  <pageSetup paperSize="9" orientation="landscape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O9"/>
  <sheetViews>
    <sheetView workbookViewId="0">
      <selection activeCell="C2" sqref="C2"/>
    </sheetView>
  </sheetViews>
  <sheetFormatPr defaultColWidth="9" defaultRowHeight="12" x14ac:dyDescent="0.15"/>
  <cols>
    <col min="1" max="1" width="9" style="20"/>
    <col min="2" max="2" width="7.88671875" style="20" customWidth="1"/>
    <col min="3" max="3" width="21" style="20" customWidth="1"/>
    <col min="4" max="4" width="25.33203125" style="20" customWidth="1"/>
    <col min="5" max="5" width="30.5546875" style="20" customWidth="1"/>
    <col min="6" max="6" width="45.88671875" style="20" customWidth="1"/>
    <col min="7" max="7" width="9" style="20"/>
    <col min="8" max="8" width="9.88671875" style="20" customWidth="1"/>
    <col min="9" max="9" width="5.88671875" style="20" customWidth="1"/>
    <col min="10" max="10" width="13.5546875" style="20" customWidth="1"/>
    <col min="11" max="12" width="9" style="20"/>
    <col min="13" max="13" width="9.88671875" style="20" customWidth="1"/>
    <col min="14" max="16384" width="9" style="20"/>
  </cols>
  <sheetData>
    <row r="1" spans="1:15" x14ac:dyDescent="0.15">
      <c r="A1" s="8" t="s">
        <v>166</v>
      </c>
      <c r="B1" s="8" t="s">
        <v>167</v>
      </c>
      <c r="C1" s="8" t="s">
        <v>168</v>
      </c>
      <c r="D1" s="8" t="s">
        <v>169</v>
      </c>
      <c r="E1" s="9" t="s">
        <v>170</v>
      </c>
      <c r="F1" s="9" t="s">
        <v>171</v>
      </c>
      <c r="G1" s="9" t="s">
        <v>172</v>
      </c>
      <c r="H1" s="9" t="s">
        <v>173</v>
      </c>
      <c r="I1" s="9" t="s">
        <v>174</v>
      </c>
      <c r="J1" s="9" t="s">
        <v>175</v>
      </c>
      <c r="K1" s="9" t="s">
        <v>176</v>
      </c>
      <c r="L1" s="9" t="s">
        <v>177</v>
      </c>
      <c r="M1" s="9" t="s">
        <v>178</v>
      </c>
      <c r="N1" s="9" t="s">
        <v>82</v>
      </c>
      <c r="O1" s="17" t="s">
        <v>179</v>
      </c>
    </row>
    <row r="2" spans="1:15" ht="24" x14ac:dyDescent="0.15">
      <c r="A2" s="11" t="s">
        <v>491</v>
      </c>
      <c r="B2" s="11" t="s">
        <v>181</v>
      </c>
      <c r="C2" s="140" t="s">
        <v>756</v>
      </c>
      <c r="D2" s="22" t="s">
        <v>492</v>
      </c>
      <c r="E2" s="24" t="s">
        <v>493</v>
      </c>
      <c r="F2" s="12" t="s">
        <v>494</v>
      </c>
      <c r="G2" s="22" t="s">
        <v>186</v>
      </c>
      <c r="H2" s="22" t="s">
        <v>187</v>
      </c>
      <c r="I2" s="22" t="s">
        <v>281</v>
      </c>
      <c r="J2" s="22" t="s">
        <v>189</v>
      </c>
      <c r="K2" s="22" t="s">
        <v>190</v>
      </c>
      <c r="L2" s="22" t="s">
        <v>190</v>
      </c>
      <c r="M2" s="11" t="s">
        <v>191</v>
      </c>
      <c r="N2" s="10"/>
      <c r="O2" s="10"/>
    </row>
    <row r="3" spans="1:15" ht="36" x14ac:dyDescent="0.15">
      <c r="A3" s="11" t="s">
        <v>495</v>
      </c>
      <c r="B3" s="11" t="s">
        <v>181</v>
      </c>
      <c r="C3" s="140" t="s">
        <v>755</v>
      </c>
      <c r="D3" s="22" t="s">
        <v>496</v>
      </c>
      <c r="E3" s="24" t="s">
        <v>497</v>
      </c>
      <c r="F3" s="12" t="s">
        <v>498</v>
      </c>
      <c r="G3" s="22" t="s">
        <v>186</v>
      </c>
      <c r="H3" s="22" t="s">
        <v>187</v>
      </c>
      <c r="I3" s="22" t="s">
        <v>281</v>
      </c>
      <c r="J3" s="22" t="s">
        <v>189</v>
      </c>
      <c r="K3" s="22" t="s">
        <v>190</v>
      </c>
      <c r="L3" s="22" t="s">
        <v>190</v>
      </c>
      <c r="M3" s="11" t="s">
        <v>191</v>
      </c>
      <c r="N3" s="10"/>
      <c r="O3" s="10"/>
    </row>
    <row r="4" spans="1:15" ht="36" x14ac:dyDescent="0.15">
      <c r="A4" s="11" t="s">
        <v>499</v>
      </c>
      <c r="B4" s="11" t="s">
        <v>181</v>
      </c>
      <c r="C4" s="140" t="s">
        <v>750</v>
      </c>
      <c r="D4" s="22" t="s">
        <v>500</v>
      </c>
      <c r="E4" s="24" t="s">
        <v>501</v>
      </c>
      <c r="F4" s="12" t="s">
        <v>502</v>
      </c>
      <c r="G4" s="22" t="s">
        <v>186</v>
      </c>
      <c r="H4" s="22" t="s">
        <v>187</v>
      </c>
      <c r="I4" s="22" t="s">
        <v>281</v>
      </c>
      <c r="J4" s="22" t="s">
        <v>189</v>
      </c>
      <c r="K4" s="22" t="s">
        <v>190</v>
      </c>
      <c r="L4" s="22" t="s">
        <v>190</v>
      </c>
      <c r="M4" s="11" t="s">
        <v>191</v>
      </c>
      <c r="N4" s="10"/>
      <c r="O4" s="10"/>
    </row>
    <row r="5" spans="1:15" ht="36" x14ac:dyDescent="0.15">
      <c r="A5" s="11" t="s">
        <v>503</v>
      </c>
      <c r="B5" s="11" t="s">
        <v>181</v>
      </c>
      <c r="C5" s="140" t="s">
        <v>749</v>
      </c>
      <c r="D5" s="22" t="s">
        <v>504</v>
      </c>
      <c r="E5" s="24" t="s">
        <v>505</v>
      </c>
      <c r="F5" s="12" t="s">
        <v>506</v>
      </c>
      <c r="G5" s="22" t="s">
        <v>186</v>
      </c>
      <c r="H5" s="22" t="s">
        <v>187</v>
      </c>
      <c r="I5" s="22" t="s">
        <v>281</v>
      </c>
      <c r="J5" s="22" t="s">
        <v>189</v>
      </c>
      <c r="K5" s="22" t="s">
        <v>190</v>
      </c>
      <c r="L5" s="22" t="s">
        <v>190</v>
      </c>
      <c r="M5" s="11" t="s">
        <v>191</v>
      </c>
      <c r="N5" s="10"/>
      <c r="O5" s="10"/>
    </row>
    <row r="6" spans="1:15" ht="36" x14ac:dyDescent="0.15">
      <c r="A6" s="11" t="s">
        <v>507</v>
      </c>
      <c r="B6" s="11" t="s">
        <v>181</v>
      </c>
      <c r="C6" s="140" t="s">
        <v>751</v>
      </c>
      <c r="D6" s="22" t="s">
        <v>508</v>
      </c>
      <c r="E6" s="24" t="s">
        <v>509</v>
      </c>
      <c r="F6" s="12" t="s">
        <v>510</v>
      </c>
      <c r="G6" s="22" t="s">
        <v>186</v>
      </c>
      <c r="H6" s="22" t="s">
        <v>187</v>
      </c>
      <c r="I6" s="22" t="s">
        <v>281</v>
      </c>
      <c r="J6" s="22" t="s">
        <v>189</v>
      </c>
      <c r="K6" s="22" t="s">
        <v>190</v>
      </c>
      <c r="L6" s="22" t="s">
        <v>190</v>
      </c>
      <c r="M6" s="11" t="s">
        <v>191</v>
      </c>
      <c r="N6" s="10"/>
      <c r="O6" s="10"/>
    </row>
    <row r="7" spans="1:15" ht="36" x14ac:dyDescent="0.15">
      <c r="A7" s="11" t="s">
        <v>511</v>
      </c>
      <c r="B7" s="11" t="s">
        <v>181</v>
      </c>
      <c r="C7" s="140" t="s">
        <v>752</v>
      </c>
      <c r="D7" s="22" t="s">
        <v>512</v>
      </c>
      <c r="E7" s="24" t="s">
        <v>513</v>
      </c>
      <c r="F7" s="12" t="s">
        <v>514</v>
      </c>
      <c r="G7" s="22" t="s">
        <v>186</v>
      </c>
      <c r="H7" s="22" t="s">
        <v>187</v>
      </c>
      <c r="I7" s="22" t="s">
        <v>281</v>
      </c>
      <c r="J7" s="22" t="s">
        <v>189</v>
      </c>
      <c r="K7" s="22" t="s">
        <v>190</v>
      </c>
      <c r="L7" s="22" t="s">
        <v>190</v>
      </c>
      <c r="M7" s="11" t="s">
        <v>191</v>
      </c>
      <c r="N7" s="10"/>
      <c r="O7" s="10"/>
    </row>
    <row r="8" spans="1:15" ht="36" x14ac:dyDescent="0.15">
      <c r="A8" s="11" t="s">
        <v>515</v>
      </c>
      <c r="B8" s="11" t="s">
        <v>181</v>
      </c>
      <c r="C8" s="140" t="s">
        <v>753</v>
      </c>
      <c r="D8" s="22" t="s">
        <v>516</v>
      </c>
      <c r="E8" s="24" t="s">
        <v>517</v>
      </c>
      <c r="F8" s="12" t="s">
        <v>518</v>
      </c>
      <c r="G8" s="22" t="s">
        <v>186</v>
      </c>
      <c r="H8" s="22" t="s">
        <v>187</v>
      </c>
      <c r="I8" s="22" t="s">
        <v>281</v>
      </c>
      <c r="J8" s="22" t="s">
        <v>189</v>
      </c>
      <c r="K8" s="22" t="s">
        <v>190</v>
      </c>
      <c r="L8" s="22" t="s">
        <v>190</v>
      </c>
      <c r="M8" s="11" t="s">
        <v>191</v>
      </c>
      <c r="N8" s="10"/>
      <c r="O8" s="10"/>
    </row>
    <row r="9" spans="1:15" ht="24" x14ac:dyDescent="0.15">
      <c r="A9" s="11" t="s">
        <v>519</v>
      </c>
      <c r="B9" s="11" t="s">
        <v>181</v>
      </c>
      <c r="C9" s="140" t="s">
        <v>754</v>
      </c>
      <c r="D9" s="22" t="s">
        <v>520</v>
      </c>
      <c r="E9" s="24" t="s">
        <v>521</v>
      </c>
      <c r="F9" s="12" t="s">
        <v>522</v>
      </c>
      <c r="G9" s="22" t="s">
        <v>186</v>
      </c>
      <c r="H9" s="22" t="s">
        <v>187</v>
      </c>
      <c r="I9" s="22" t="s">
        <v>281</v>
      </c>
      <c r="J9" s="22" t="s">
        <v>189</v>
      </c>
      <c r="K9" s="22" t="s">
        <v>190</v>
      </c>
      <c r="L9" s="22" t="s">
        <v>190</v>
      </c>
      <c r="M9" s="11" t="s">
        <v>191</v>
      </c>
      <c r="N9" s="10"/>
      <c r="O9" s="10"/>
    </row>
  </sheetData>
  <phoneticPr fontId="22" type="noConversion"/>
  <dataValidations count="1">
    <dataValidation type="list" allowBlank="1" showErrorMessage="1" sqref="O2 O3 O4 O5 O6 O7 O8 O9" xr:uid="{00000000-0002-0000-0800-000000000000}">
      <formula1>"T,T+1Q,T+2Q,T+3Q,T+4Q,NS"</formula1>
    </dataValidation>
  </dataValidations>
  <pageMargins left="0.75" right="0.75" top="1" bottom="1" header="0.5" footer="0.5"/>
  <pageSetup paperSize="9" orientation="landscape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O7"/>
  <sheetViews>
    <sheetView workbookViewId="0">
      <selection activeCell="O1" sqref="O1"/>
    </sheetView>
  </sheetViews>
  <sheetFormatPr defaultColWidth="9" defaultRowHeight="12" x14ac:dyDescent="0.15"/>
  <cols>
    <col min="1" max="1" width="9" style="20"/>
    <col min="2" max="2" width="7.88671875" style="20" customWidth="1"/>
    <col min="3" max="3" width="34.109375" style="20" customWidth="1"/>
    <col min="4" max="4" width="27.88671875" style="20" customWidth="1"/>
    <col min="5" max="5" width="30.5546875" style="20" customWidth="1"/>
    <col min="6" max="6" width="42.109375" style="20" customWidth="1"/>
    <col min="7" max="7" width="9" style="20"/>
    <col min="8" max="8" width="9.88671875" style="20" customWidth="1"/>
    <col min="9" max="9" width="9" style="20"/>
    <col min="10" max="10" width="13.5546875" style="20" customWidth="1"/>
    <col min="11" max="13" width="9.88671875" style="20" customWidth="1"/>
    <col min="14" max="14" width="15" style="20" customWidth="1"/>
    <col min="15" max="16384" width="9" style="20"/>
  </cols>
  <sheetData>
    <row r="1" spans="1:15" x14ac:dyDescent="0.15">
      <c r="A1" s="8" t="s">
        <v>166</v>
      </c>
      <c r="B1" s="8" t="s">
        <v>167</v>
      </c>
      <c r="C1" s="8" t="s">
        <v>168</v>
      </c>
      <c r="D1" s="8" t="s">
        <v>169</v>
      </c>
      <c r="E1" s="9" t="s">
        <v>170</v>
      </c>
      <c r="F1" s="9" t="s">
        <v>171</v>
      </c>
      <c r="G1" s="9" t="s">
        <v>172</v>
      </c>
      <c r="H1" s="9" t="s">
        <v>173</v>
      </c>
      <c r="I1" s="9" t="s">
        <v>174</v>
      </c>
      <c r="J1" s="9" t="s">
        <v>175</v>
      </c>
      <c r="K1" s="9" t="s">
        <v>176</v>
      </c>
      <c r="L1" s="9" t="s">
        <v>177</v>
      </c>
      <c r="M1" s="9" t="s">
        <v>178</v>
      </c>
      <c r="N1" s="9" t="s">
        <v>82</v>
      </c>
      <c r="O1" s="17" t="s">
        <v>179</v>
      </c>
    </row>
    <row r="2" spans="1:15" ht="24" x14ac:dyDescent="0.15">
      <c r="A2" s="21" t="s">
        <v>523</v>
      </c>
      <c r="B2" s="11" t="s">
        <v>181</v>
      </c>
      <c r="C2" s="24" t="s">
        <v>524</v>
      </c>
      <c r="D2" s="22" t="s">
        <v>525</v>
      </c>
      <c r="E2" s="24" t="s">
        <v>526</v>
      </c>
      <c r="F2" s="12" t="s">
        <v>527</v>
      </c>
      <c r="G2" s="22" t="s">
        <v>186</v>
      </c>
      <c r="H2" s="22" t="s">
        <v>187</v>
      </c>
      <c r="I2" s="22" t="s">
        <v>281</v>
      </c>
      <c r="J2" s="22" t="s">
        <v>189</v>
      </c>
      <c r="K2" s="22" t="s">
        <v>190</v>
      </c>
      <c r="L2" s="22" t="s">
        <v>190</v>
      </c>
      <c r="M2" s="11" t="s">
        <v>191</v>
      </c>
      <c r="N2" s="10"/>
      <c r="O2" s="10"/>
    </row>
    <row r="3" spans="1:15" ht="48" x14ac:dyDescent="0.15">
      <c r="A3" s="21" t="s">
        <v>528</v>
      </c>
      <c r="B3" s="11" t="s">
        <v>181</v>
      </c>
      <c r="C3" s="24" t="s">
        <v>529</v>
      </c>
      <c r="D3" s="22" t="s">
        <v>530</v>
      </c>
      <c r="E3" s="24" t="s">
        <v>531</v>
      </c>
      <c r="F3" s="12" t="s">
        <v>532</v>
      </c>
      <c r="G3" s="22" t="s">
        <v>186</v>
      </c>
      <c r="H3" s="22" t="s">
        <v>187</v>
      </c>
      <c r="I3" s="22" t="s">
        <v>281</v>
      </c>
      <c r="J3" s="22" t="s">
        <v>189</v>
      </c>
      <c r="K3" s="22" t="s">
        <v>190</v>
      </c>
      <c r="L3" s="22" t="s">
        <v>190</v>
      </c>
      <c r="M3" s="11" t="s">
        <v>191</v>
      </c>
      <c r="N3" s="10"/>
      <c r="O3" s="10"/>
    </row>
    <row r="4" spans="1:15" ht="36" x14ac:dyDescent="0.15">
      <c r="A4" s="21" t="s">
        <v>533</v>
      </c>
      <c r="B4" s="11" t="s">
        <v>181</v>
      </c>
      <c r="C4" s="24" t="s">
        <v>534</v>
      </c>
      <c r="D4" s="22" t="s">
        <v>535</v>
      </c>
      <c r="E4" s="24" t="s">
        <v>536</v>
      </c>
      <c r="F4" s="12" t="s">
        <v>537</v>
      </c>
      <c r="G4" s="22" t="s">
        <v>186</v>
      </c>
      <c r="H4" s="22" t="s">
        <v>187</v>
      </c>
      <c r="I4" s="22" t="s">
        <v>281</v>
      </c>
      <c r="J4" s="22" t="s">
        <v>189</v>
      </c>
      <c r="K4" s="22" t="s">
        <v>190</v>
      </c>
      <c r="L4" s="22" t="s">
        <v>190</v>
      </c>
      <c r="M4" s="11" t="s">
        <v>191</v>
      </c>
      <c r="N4" s="10"/>
      <c r="O4" s="10"/>
    </row>
    <row r="5" spans="1:15" ht="36" x14ac:dyDescent="0.15">
      <c r="A5" s="11" t="s">
        <v>538</v>
      </c>
      <c r="B5" s="11" t="s">
        <v>181</v>
      </c>
      <c r="C5" s="24" t="s">
        <v>539</v>
      </c>
      <c r="D5" s="22" t="s">
        <v>540</v>
      </c>
      <c r="E5" s="24" t="s">
        <v>541</v>
      </c>
      <c r="F5" s="12" t="s">
        <v>542</v>
      </c>
      <c r="G5" s="22" t="s">
        <v>186</v>
      </c>
      <c r="H5" s="22" t="s">
        <v>187</v>
      </c>
      <c r="I5" s="22" t="s">
        <v>281</v>
      </c>
      <c r="J5" s="22" t="s">
        <v>189</v>
      </c>
      <c r="K5" s="22" t="s">
        <v>190</v>
      </c>
      <c r="L5" s="22" t="s">
        <v>190</v>
      </c>
      <c r="M5" s="11" t="s">
        <v>191</v>
      </c>
      <c r="N5" s="10"/>
      <c r="O5" s="10"/>
    </row>
    <row r="6" spans="1:15" ht="87" customHeight="1" x14ac:dyDescent="0.15">
      <c r="A6" s="21" t="s">
        <v>543</v>
      </c>
      <c r="B6" s="11" t="s">
        <v>181</v>
      </c>
      <c r="C6" s="24" t="s">
        <v>544</v>
      </c>
      <c r="D6" s="22" t="s">
        <v>545</v>
      </c>
      <c r="E6" s="24" t="s">
        <v>546</v>
      </c>
      <c r="F6" s="12" t="s">
        <v>547</v>
      </c>
      <c r="G6" s="22" t="s">
        <v>186</v>
      </c>
      <c r="H6" s="22" t="s">
        <v>187</v>
      </c>
      <c r="I6" s="22" t="s">
        <v>281</v>
      </c>
      <c r="J6" s="22" t="s">
        <v>189</v>
      </c>
      <c r="K6" s="22" t="s">
        <v>190</v>
      </c>
      <c r="L6" s="22" t="s">
        <v>190</v>
      </c>
      <c r="M6" s="11" t="s">
        <v>191</v>
      </c>
      <c r="N6" s="10"/>
      <c r="O6" s="10"/>
    </row>
    <row r="7" spans="1:15" ht="36" x14ac:dyDescent="0.15">
      <c r="A7" s="11" t="s">
        <v>548</v>
      </c>
      <c r="B7" s="11" t="s">
        <v>181</v>
      </c>
      <c r="C7" s="24" t="s">
        <v>549</v>
      </c>
      <c r="D7" s="22" t="s">
        <v>550</v>
      </c>
      <c r="E7" s="24" t="s">
        <v>551</v>
      </c>
      <c r="F7" s="12" t="s">
        <v>552</v>
      </c>
      <c r="G7" s="22" t="s">
        <v>186</v>
      </c>
      <c r="H7" s="22" t="s">
        <v>187</v>
      </c>
      <c r="I7" s="22" t="s">
        <v>281</v>
      </c>
      <c r="J7" s="22" t="s">
        <v>189</v>
      </c>
      <c r="K7" s="22" t="s">
        <v>190</v>
      </c>
      <c r="L7" s="22" t="s">
        <v>190</v>
      </c>
      <c r="M7" s="11" t="s">
        <v>191</v>
      </c>
      <c r="N7" s="10"/>
      <c r="O7" s="10"/>
    </row>
  </sheetData>
  <phoneticPr fontId="22" type="noConversion"/>
  <dataValidations count="1">
    <dataValidation type="list" allowBlank="1" showErrorMessage="1" sqref="O2 O3 O4 O5 O6 O7" xr:uid="{00000000-0002-0000-0900-000000000000}">
      <formula1>"T,T+1Q,T+2Q,T+3Q,T+4Q,NS"</formula1>
    </dataValidation>
  </dataValidations>
  <pageMargins left="0.75" right="0.75" top="1" bottom="1" header="0.5" footer="0.5"/>
  <pageSetup paperSize="9" orientation="landscape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O17"/>
  <sheetViews>
    <sheetView workbookViewId="0">
      <selection activeCell="D7" sqref="D7"/>
    </sheetView>
  </sheetViews>
  <sheetFormatPr defaultColWidth="9" defaultRowHeight="12" x14ac:dyDescent="0.15"/>
  <cols>
    <col min="2" max="2" width="7.88671875" customWidth="1"/>
    <col min="3" max="3" width="17.109375" customWidth="1"/>
    <col min="4" max="4" width="13" customWidth="1"/>
    <col min="5" max="5" width="46.109375" customWidth="1"/>
    <col min="6" max="6" width="39.88671875" customWidth="1"/>
    <col min="8" max="8" width="9" customWidth="1"/>
    <col min="9" max="9" width="5.88671875" customWidth="1"/>
    <col min="10" max="10" width="16.109375" customWidth="1"/>
    <col min="13" max="13" width="9.88671875" customWidth="1"/>
    <col min="14" max="14" width="32.44140625" customWidth="1"/>
  </cols>
  <sheetData>
    <row r="1" spans="1:15" x14ac:dyDescent="0.15">
      <c r="A1" s="8" t="s">
        <v>166</v>
      </c>
      <c r="B1" s="8" t="s">
        <v>167</v>
      </c>
      <c r="C1" s="8" t="s">
        <v>168</v>
      </c>
      <c r="D1" s="8" t="s">
        <v>169</v>
      </c>
      <c r="E1" s="9" t="s">
        <v>170</v>
      </c>
      <c r="F1" s="9" t="s">
        <v>171</v>
      </c>
      <c r="G1" s="9" t="s">
        <v>172</v>
      </c>
      <c r="H1" s="9" t="s">
        <v>173</v>
      </c>
      <c r="I1" s="9" t="s">
        <v>174</v>
      </c>
      <c r="J1" s="9" t="s">
        <v>175</v>
      </c>
      <c r="K1" s="9" t="s">
        <v>176</v>
      </c>
      <c r="L1" s="9" t="s">
        <v>177</v>
      </c>
      <c r="M1" s="9" t="s">
        <v>178</v>
      </c>
      <c r="N1" s="9" t="s">
        <v>82</v>
      </c>
      <c r="O1" s="17" t="s">
        <v>179</v>
      </c>
    </row>
    <row r="2" spans="1:15" ht="60" x14ac:dyDescent="0.15">
      <c r="A2" s="11" t="s">
        <v>553</v>
      </c>
      <c r="B2" s="11" t="s">
        <v>181</v>
      </c>
      <c r="C2" s="83" t="s">
        <v>747</v>
      </c>
      <c r="D2" s="10" t="s">
        <v>554</v>
      </c>
      <c r="E2" s="37" t="s">
        <v>555</v>
      </c>
      <c r="F2" s="37" t="s">
        <v>556</v>
      </c>
      <c r="G2" s="15" t="s">
        <v>379</v>
      </c>
      <c r="H2" s="11" t="s">
        <v>380</v>
      </c>
      <c r="I2" s="15" t="s">
        <v>557</v>
      </c>
      <c r="J2" s="11" t="s">
        <v>558</v>
      </c>
      <c r="K2" s="15" t="s">
        <v>218</v>
      </c>
      <c r="L2" s="15" t="s">
        <v>218</v>
      </c>
      <c r="M2" s="15" t="s">
        <v>191</v>
      </c>
      <c r="N2" s="15" t="s">
        <v>559</v>
      </c>
      <c r="O2" s="10"/>
    </row>
    <row r="3" spans="1:15" x14ac:dyDescent="0.15">
      <c r="A3" s="20"/>
      <c r="B3" s="20"/>
      <c r="C3" s="20"/>
      <c r="D3" s="20"/>
    </row>
    <row r="4" spans="1:15" x14ac:dyDescent="0.15">
      <c r="A4" s="20"/>
      <c r="B4" s="20"/>
      <c r="C4" s="20"/>
      <c r="D4" s="20"/>
    </row>
    <row r="5" spans="1:15" x14ac:dyDescent="0.15">
      <c r="A5" s="20"/>
      <c r="B5" s="20"/>
      <c r="C5" s="20"/>
      <c r="D5" s="20"/>
    </row>
    <row r="6" spans="1:15" x14ac:dyDescent="0.15">
      <c r="A6" s="20"/>
      <c r="B6" s="20"/>
      <c r="C6" s="20"/>
      <c r="D6" s="20"/>
    </row>
    <row r="17" spans="4:4" x14ac:dyDescent="0.15">
      <c r="D17" s="20"/>
    </row>
  </sheetData>
  <phoneticPr fontId="22" type="noConversion"/>
  <dataValidations count="1">
    <dataValidation type="list" allowBlank="1" showErrorMessage="1" sqref="O2 O3 O4 O5 O6 O7" xr:uid="{00000000-0002-0000-0A00-000000000000}">
      <formula1>"T,T+1Q,T+2Q,T+3Q,T+4Q,NS"</formula1>
    </dataValidation>
  </dataValidations>
  <pageMargins left="0.75" right="0.75" top="1" bottom="1" header="0.5" footer="0.5"/>
  <pageSetup paperSize="9" orientation="landscape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O14"/>
  <sheetViews>
    <sheetView topLeftCell="D1" workbookViewId="0">
      <selection activeCell="O3" sqref="O3"/>
    </sheetView>
  </sheetViews>
  <sheetFormatPr defaultColWidth="9" defaultRowHeight="12" x14ac:dyDescent="0.15"/>
  <cols>
    <col min="2" max="2" width="7.88671875" customWidth="1"/>
    <col min="3" max="3" width="35.6640625" customWidth="1"/>
    <col min="4" max="4" width="30.88671875" customWidth="1"/>
    <col min="5" max="5" width="39" customWidth="1"/>
    <col min="6" max="6" width="40.5546875" customWidth="1"/>
    <col min="7" max="7" width="9.88671875" customWidth="1"/>
    <col min="10" max="10" width="12.88671875" customWidth="1"/>
    <col min="14" max="14" width="5.88671875" customWidth="1"/>
  </cols>
  <sheetData>
    <row r="1" spans="1:15" s="20" customFormat="1" x14ac:dyDescent="0.15">
      <c r="A1" s="8" t="s">
        <v>166</v>
      </c>
      <c r="B1" s="8" t="s">
        <v>167</v>
      </c>
      <c r="C1" s="8" t="s">
        <v>168</v>
      </c>
      <c r="D1" s="8" t="s">
        <v>169</v>
      </c>
      <c r="E1" s="9" t="s">
        <v>170</v>
      </c>
      <c r="F1" s="9" t="s">
        <v>171</v>
      </c>
      <c r="G1" s="9" t="s">
        <v>172</v>
      </c>
      <c r="H1" s="9" t="s">
        <v>173</v>
      </c>
      <c r="I1" s="9" t="s">
        <v>174</v>
      </c>
      <c r="J1" s="9" t="s">
        <v>175</v>
      </c>
      <c r="K1" s="9" t="s">
        <v>176</v>
      </c>
      <c r="L1" s="9" t="s">
        <v>177</v>
      </c>
      <c r="M1" s="9" t="s">
        <v>178</v>
      </c>
      <c r="N1" s="9" t="s">
        <v>82</v>
      </c>
      <c r="O1" s="17" t="s">
        <v>179</v>
      </c>
    </row>
    <row r="2" spans="1:15" ht="36" x14ac:dyDescent="0.15">
      <c r="A2" s="10" t="s">
        <v>560</v>
      </c>
      <c r="B2" s="11" t="s">
        <v>197</v>
      </c>
      <c r="C2" s="23" t="s">
        <v>561</v>
      </c>
      <c r="D2" s="12" t="s">
        <v>562</v>
      </c>
      <c r="E2" s="14" t="s">
        <v>563</v>
      </c>
      <c r="F2" s="14" t="s">
        <v>564</v>
      </c>
      <c r="G2" s="18" t="s">
        <v>565</v>
      </c>
      <c r="H2" s="18" t="s">
        <v>216</v>
      </c>
      <c r="I2" s="18" t="s">
        <v>566</v>
      </c>
      <c r="J2" s="18" t="s">
        <v>567</v>
      </c>
      <c r="K2" s="11" t="s">
        <v>190</v>
      </c>
      <c r="L2" s="11" t="s">
        <v>190</v>
      </c>
      <c r="M2" s="18" t="s">
        <v>191</v>
      </c>
      <c r="N2" s="34"/>
      <c r="O2" s="19"/>
    </row>
    <row r="3" spans="1:15" ht="120" x14ac:dyDescent="0.15">
      <c r="A3" s="10" t="s">
        <v>568</v>
      </c>
      <c r="B3" s="11" t="s">
        <v>197</v>
      </c>
      <c r="C3" s="23" t="s">
        <v>569</v>
      </c>
      <c r="D3" s="12" t="s">
        <v>570</v>
      </c>
      <c r="E3" s="14" t="s">
        <v>571</v>
      </c>
      <c r="F3" s="14" t="s">
        <v>572</v>
      </c>
      <c r="G3" s="18" t="s">
        <v>565</v>
      </c>
      <c r="H3" s="18" t="s">
        <v>216</v>
      </c>
      <c r="I3" s="18" t="s">
        <v>566</v>
      </c>
      <c r="J3" s="18" t="s">
        <v>567</v>
      </c>
      <c r="K3" s="11" t="s">
        <v>190</v>
      </c>
      <c r="L3" s="11" t="s">
        <v>190</v>
      </c>
      <c r="M3" s="18" t="s">
        <v>191</v>
      </c>
      <c r="N3" s="19"/>
      <c r="O3" s="19"/>
    </row>
    <row r="4" spans="1:15" x14ac:dyDescent="0.15">
      <c r="A4" s="127" t="s">
        <v>573</v>
      </c>
      <c r="B4" s="11" t="s">
        <v>181</v>
      </c>
      <c r="C4" s="23" t="s">
        <v>574</v>
      </c>
      <c r="D4" s="12" t="s">
        <v>575</v>
      </c>
      <c r="E4" s="135" t="s">
        <v>576</v>
      </c>
      <c r="F4" s="85" t="s">
        <v>577</v>
      </c>
      <c r="G4" s="18" t="s">
        <v>565</v>
      </c>
      <c r="H4" s="18" t="s">
        <v>216</v>
      </c>
      <c r="I4" s="18" t="s">
        <v>566</v>
      </c>
      <c r="J4" s="18" t="s">
        <v>567</v>
      </c>
      <c r="K4" s="11" t="s">
        <v>190</v>
      </c>
      <c r="L4" s="11" t="s">
        <v>190</v>
      </c>
      <c r="M4" s="18" t="s">
        <v>191</v>
      </c>
      <c r="N4" s="19"/>
      <c r="O4" s="19"/>
    </row>
    <row r="5" spans="1:15" x14ac:dyDescent="0.15">
      <c r="A5" s="128"/>
      <c r="B5" s="11" t="s">
        <v>197</v>
      </c>
      <c r="C5" s="22" t="s">
        <v>578</v>
      </c>
      <c r="D5" s="22" t="s">
        <v>579</v>
      </c>
      <c r="E5" s="136"/>
      <c r="F5" s="86"/>
      <c r="G5" s="18" t="s">
        <v>565</v>
      </c>
      <c r="H5" s="18" t="s">
        <v>216</v>
      </c>
      <c r="I5" s="18" t="s">
        <v>566</v>
      </c>
      <c r="J5" s="18" t="s">
        <v>567</v>
      </c>
      <c r="K5" s="11" t="s">
        <v>190</v>
      </c>
      <c r="L5" s="11" t="s">
        <v>190</v>
      </c>
      <c r="M5" s="18" t="s">
        <v>191</v>
      </c>
      <c r="N5" s="12"/>
      <c r="O5" s="19"/>
    </row>
    <row r="6" spans="1:15" x14ac:dyDescent="0.15">
      <c r="A6" s="128"/>
      <c r="B6" s="11" t="s">
        <v>181</v>
      </c>
      <c r="C6" s="24" t="s">
        <v>580</v>
      </c>
      <c r="D6" s="24" t="s">
        <v>581</v>
      </c>
      <c r="E6" s="137"/>
      <c r="F6" s="138"/>
      <c r="G6" s="18" t="s">
        <v>565</v>
      </c>
      <c r="H6" s="18" t="s">
        <v>216</v>
      </c>
      <c r="I6" s="18" t="s">
        <v>566</v>
      </c>
      <c r="J6" s="18" t="s">
        <v>567</v>
      </c>
      <c r="K6" s="11" t="s">
        <v>190</v>
      </c>
      <c r="L6" s="11" t="s">
        <v>190</v>
      </c>
      <c r="M6" s="18" t="s">
        <v>191</v>
      </c>
      <c r="N6" s="12"/>
      <c r="O6" s="19"/>
    </row>
    <row r="7" spans="1:15" ht="21.6" customHeight="1" x14ac:dyDescent="0.15">
      <c r="A7" s="133"/>
      <c r="B7" s="11" t="s">
        <v>181</v>
      </c>
      <c r="C7" s="24" t="s">
        <v>582</v>
      </c>
      <c r="D7" s="24" t="s">
        <v>583</v>
      </c>
      <c r="E7" s="137"/>
      <c r="F7" s="138"/>
      <c r="G7" s="18" t="s">
        <v>565</v>
      </c>
      <c r="H7" s="18" t="s">
        <v>216</v>
      </c>
      <c r="I7" s="18" t="s">
        <v>566</v>
      </c>
      <c r="J7" s="18" t="s">
        <v>567</v>
      </c>
      <c r="K7" s="11" t="s">
        <v>190</v>
      </c>
      <c r="L7" s="11" t="s">
        <v>190</v>
      </c>
      <c r="M7" s="18" t="s">
        <v>191</v>
      </c>
      <c r="N7" s="12"/>
      <c r="O7" s="19"/>
    </row>
    <row r="8" spans="1:15" ht="16.95" customHeight="1" x14ac:dyDescent="0.15">
      <c r="A8" s="133"/>
      <c r="B8" s="11" t="s">
        <v>181</v>
      </c>
      <c r="C8" s="24" t="s">
        <v>584</v>
      </c>
      <c r="D8" s="24" t="s">
        <v>585</v>
      </c>
      <c r="E8" s="137"/>
      <c r="F8" s="138"/>
      <c r="G8" s="18" t="s">
        <v>565</v>
      </c>
      <c r="H8" s="18" t="s">
        <v>216</v>
      </c>
      <c r="I8" s="18" t="s">
        <v>566</v>
      </c>
      <c r="J8" s="18" t="s">
        <v>567</v>
      </c>
      <c r="K8" s="11" t="s">
        <v>190</v>
      </c>
      <c r="L8" s="11" t="s">
        <v>190</v>
      </c>
      <c r="M8" s="18" t="s">
        <v>191</v>
      </c>
      <c r="N8" s="12"/>
      <c r="O8" s="19"/>
    </row>
    <row r="9" spans="1:15" ht="15.6" customHeight="1" x14ac:dyDescent="0.15">
      <c r="A9" s="133"/>
      <c r="B9" s="11" t="s">
        <v>181</v>
      </c>
      <c r="C9" s="24" t="s">
        <v>586</v>
      </c>
      <c r="D9" s="24" t="s">
        <v>587</v>
      </c>
      <c r="E9" s="137"/>
      <c r="F9" s="138"/>
      <c r="G9" s="18" t="s">
        <v>565</v>
      </c>
      <c r="H9" s="18" t="s">
        <v>216</v>
      </c>
      <c r="I9" s="18" t="s">
        <v>566</v>
      </c>
      <c r="J9" s="18" t="s">
        <v>567</v>
      </c>
      <c r="K9" s="11" t="s">
        <v>190</v>
      </c>
      <c r="L9" s="11" t="s">
        <v>190</v>
      </c>
      <c r="M9" s="18" t="s">
        <v>191</v>
      </c>
      <c r="N9" s="12"/>
      <c r="O9" s="19"/>
    </row>
    <row r="10" spans="1:15" ht="52.2" customHeight="1" x14ac:dyDescent="0.15">
      <c r="A10" s="134"/>
      <c r="B10" s="11" t="s">
        <v>181</v>
      </c>
      <c r="C10" s="24" t="s">
        <v>588</v>
      </c>
      <c r="D10" s="24" t="s">
        <v>589</v>
      </c>
      <c r="E10" s="137"/>
      <c r="F10" s="138"/>
      <c r="G10" s="18" t="s">
        <v>565</v>
      </c>
      <c r="H10" s="18" t="s">
        <v>216</v>
      </c>
      <c r="I10" s="18" t="s">
        <v>566</v>
      </c>
      <c r="J10" s="18" t="s">
        <v>567</v>
      </c>
      <c r="K10" s="11" t="s">
        <v>190</v>
      </c>
      <c r="L10" s="11" t="s">
        <v>190</v>
      </c>
      <c r="M10" s="18" t="s">
        <v>191</v>
      </c>
      <c r="N10" s="12"/>
      <c r="O10" s="19"/>
    </row>
    <row r="11" spans="1:15" ht="36" x14ac:dyDescent="0.15">
      <c r="A11" s="19" t="s">
        <v>590</v>
      </c>
      <c r="B11" s="18" t="s">
        <v>197</v>
      </c>
      <c r="C11" s="29" t="s">
        <v>591</v>
      </c>
      <c r="D11" s="13" t="s">
        <v>592</v>
      </c>
      <c r="E11" s="14" t="s">
        <v>593</v>
      </c>
      <c r="F11" s="14" t="s">
        <v>594</v>
      </c>
      <c r="G11" s="18" t="s">
        <v>565</v>
      </c>
      <c r="H11" s="18" t="s">
        <v>216</v>
      </c>
      <c r="I11" s="18" t="s">
        <v>566</v>
      </c>
      <c r="J11" s="18" t="s">
        <v>567</v>
      </c>
      <c r="K11" s="11" t="s">
        <v>190</v>
      </c>
      <c r="L11" s="11" t="s">
        <v>190</v>
      </c>
      <c r="M11" s="18" t="s">
        <v>191</v>
      </c>
      <c r="N11" s="19"/>
      <c r="O11" s="19"/>
    </row>
    <row r="12" spans="1:15" ht="48" x14ac:dyDescent="0.15">
      <c r="A12" s="19" t="s">
        <v>595</v>
      </c>
      <c r="B12" s="18" t="s">
        <v>197</v>
      </c>
      <c r="C12" s="29" t="s">
        <v>596</v>
      </c>
      <c r="D12" s="13" t="s">
        <v>597</v>
      </c>
      <c r="E12" s="14" t="s">
        <v>598</v>
      </c>
      <c r="F12" s="14" t="s">
        <v>599</v>
      </c>
      <c r="G12" s="18" t="s">
        <v>565</v>
      </c>
      <c r="H12" s="18" t="s">
        <v>216</v>
      </c>
      <c r="I12" s="18" t="s">
        <v>566</v>
      </c>
      <c r="J12" s="18" t="s">
        <v>567</v>
      </c>
      <c r="K12" s="11" t="s">
        <v>190</v>
      </c>
      <c r="L12" s="11" t="s">
        <v>190</v>
      </c>
      <c r="M12" s="18" t="s">
        <v>191</v>
      </c>
      <c r="N12" s="19"/>
      <c r="O12" s="19"/>
    </row>
    <row r="13" spans="1:15" ht="36" x14ac:dyDescent="0.15">
      <c r="A13" s="19" t="s">
        <v>600</v>
      </c>
      <c r="B13" s="30" t="s">
        <v>197</v>
      </c>
      <c r="C13" s="31" t="s">
        <v>601</v>
      </c>
      <c r="D13" s="32" t="s">
        <v>602</v>
      </c>
      <c r="E13" s="33" t="s">
        <v>603</v>
      </c>
      <c r="F13" s="33" t="s">
        <v>604</v>
      </c>
      <c r="G13" s="30" t="s">
        <v>565</v>
      </c>
      <c r="H13" s="30" t="s">
        <v>216</v>
      </c>
      <c r="I13" s="30" t="s">
        <v>566</v>
      </c>
      <c r="J13" s="18" t="s">
        <v>567</v>
      </c>
      <c r="K13" s="35" t="s">
        <v>190</v>
      </c>
      <c r="L13" s="35" t="s">
        <v>190</v>
      </c>
      <c r="M13" s="30" t="s">
        <v>191</v>
      </c>
      <c r="N13" s="36"/>
      <c r="O13" s="19"/>
    </row>
    <row r="14" spans="1:15" ht="48" x14ac:dyDescent="0.15">
      <c r="A14" s="19" t="s">
        <v>605</v>
      </c>
      <c r="B14" s="30" t="s">
        <v>197</v>
      </c>
      <c r="C14" s="31" t="s">
        <v>606</v>
      </c>
      <c r="D14" s="32" t="s">
        <v>607</v>
      </c>
      <c r="E14" s="33" t="s">
        <v>608</v>
      </c>
      <c r="F14" s="33" t="s">
        <v>609</v>
      </c>
      <c r="G14" s="30" t="s">
        <v>565</v>
      </c>
      <c r="H14" s="30" t="s">
        <v>216</v>
      </c>
      <c r="I14" s="30" t="s">
        <v>566</v>
      </c>
      <c r="J14" s="18" t="s">
        <v>567</v>
      </c>
      <c r="K14" s="35" t="s">
        <v>190</v>
      </c>
      <c r="L14" s="35" t="s">
        <v>190</v>
      </c>
      <c r="M14" s="30" t="s">
        <v>191</v>
      </c>
      <c r="N14" s="36"/>
      <c r="O14" s="19"/>
    </row>
  </sheetData>
  <mergeCells count="3">
    <mergeCell ref="A4:A10"/>
    <mergeCell ref="E4:E10"/>
    <mergeCell ref="F4:F10"/>
  </mergeCells>
  <phoneticPr fontId="22" type="noConversion"/>
  <dataValidations count="1">
    <dataValidation type="list" allowBlank="1" showErrorMessage="1" sqref="O2 O3 O4 O5 O6 O7 O8 O9 O10 O11 O12 O13 O14" xr:uid="{00000000-0002-0000-0B00-000000000000}">
      <formula1>"T,T+1Q,T+2Q,T+3Q,T+4Q,NS"</formula1>
    </dataValidation>
  </dataValidations>
  <pageMargins left="0.75" right="0.75" top="1" bottom="1" header="0.5" footer="0.5"/>
  <pageSetup paperSize="9" orientation="landscape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O9"/>
  <sheetViews>
    <sheetView topLeftCell="D1" workbookViewId="0">
      <selection activeCell="O5" sqref="O5"/>
    </sheetView>
  </sheetViews>
  <sheetFormatPr defaultColWidth="9" defaultRowHeight="12" x14ac:dyDescent="0.15"/>
  <cols>
    <col min="2" max="2" width="7.88671875" customWidth="1"/>
    <col min="3" max="3" width="26.109375" customWidth="1"/>
    <col min="4" max="4" width="30.88671875" customWidth="1"/>
    <col min="5" max="5" width="39" customWidth="1"/>
    <col min="6" max="6" width="40.5546875" customWidth="1"/>
    <col min="7" max="7" width="9.88671875" customWidth="1"/>
    <col min="10" max="10" width="17.6640625" style="26" customWidth="1"/>
    <col min="14" max="14" width="5.88671875" customWidth="1"/>
  </cols>
  <sheetData>
    <row r="1" spans="1:15" s="20" customFormat="1" x14ac:dyDescent="0.15">
      <c r="A1" s="8" t="s">
        <v>166</v>
      </c>
      <c r="B1" s="8" t="s">
        <v>167</v>
      </c>
      <c r="C1" s="8" t="s">
        <v>168</v>
      </c>
      <c r="D1" s="8" t="s">
        <v>169</v>
      </c>
      <c r="E1" s="9" t="s">
        <v>170</v>
      </c>
      <c r="F1" s="9" t="s">
        <v>171</v>
      </c>
      <c r="G1" s="9" t="s">
        <v>172</v>
      </c>
      <c r="H1" s="9" t="s">
        <v>173</v>
      </c>
      <c r="I1" s="9" t="s">
        <v>174</v>
      </c>
      <c r="J1" s="27" t="s">
        <v>175</v>
      </c>
      <c r="K1" s="9" t="s">
        <v>176</v>
      </c>
      <c r="L1" s="9" t="s">
        <v>177</v>
      </c>
      <c r="M1" s="9" t="s">
        <v>178</v>
      </c>
      <c r="N1" s="9" t="s">
        <v>82</v>
      </c>
      <c r="O1" s="17" t="s">
        <v>179</v>
      </c>
    </row>
    <row r="2" spans="1:15" ht="36" x14ac:dyDescent="0.15">
      <c r="A2" s="10" t="s">
        <v>610</v>
      </c>
      <c r="B2" s="11" t="s">
        <v>181</v>
      </c>
      <c r="C2" s="12" t="s">
        <v>611</v>
      </c>
      <c r="D2" s="12" t="s">
        <v>612</v>
      </c>
      <c r="E2" s="14" t="s">
        <v>613</v>
      </c>
      <c r="F2" s="14" t="s">
        <v>614</v>
      </c>
      <c r="G2" s="11" t="s">
        <v>186</v>
      </c>
      <c r="H2" s="11" t="s">
        <v>187</v>
      </c>
      <c r="I2" s="11" t="s">
        <v>281</v>
      </c>
      <c r="J2" s="28" t="s">
        <v>615</v>
      </c>
      <c r="K2" s="11" t="s">
        <v>190</v>
      </c>
      <c r="L2" s="11" t="s">
        <v>190</v>
      </c>
      <c r="M2" s="18" t="s">
        <v>191</v>
      </c>
      <c r="N2" s="19"/>
      <c r="O2" s="19"/>
    </row>
    <row r="3" spans="1:15" ht="60" x14ac:dyDescent="0.15">
      <c r="A3" s="10" t="s">
        <v>616</v>
      </c>
      <c r="B3" s="11" t="s">
        <v>181</v>
      </c>
      <c r="C3" s="12" t="s">
        <v>617</v>
      </c>
      <c r="D3" s="12" t="s">
        <v>618</v>
      </c>
      <c r="E3" s="14" t="s">
        <v>619</v>
      </c>
      <c r="F3" s="14" t="s">
        <v>620</v>
      </c>
      <c r="G3" s="11" t="s">
        <v>186</v>
      </c>
      <c r="H3" s="11" t="s">
        <v>187</v>
      </c>
      <c r="I3" s="11" t="s">
        <v>281</v>
      </c>
      <c r="J3" s="28" t="s">
        <v>615</v>
      </c>
      <c r="K3" s="11" t="s">
        <v>190</v>
      </c>
      <c r="L3" s="11" t="s">
        <v>190</v>
      </c>
      <c r="M3" s="18" t="s">
        <v>191</v>
      </c>
      <c r="N3" s="19"/>
      <c r="O3" s="19"/>
    </row>
    <row r="4" spans="1:15" ht="36" x14ac:dyDescent="0.15">
      <c r="A4" s="10" t="s">
        <v>621</v>
      </c>
      <c r="B4" s="11" t="s">
        <v>181</v>
      </c>
      <c r="C4" s="12" t="s">
        <v>622</v>
      </c>
      <c r="D4" s="12" t="s">
        <v>623</v>
      </c>
      <c r="E4" s="14" t="s">
        <v>624</v>
      </c>
      <c r="F4" s="14" t="s">
        <v>625</v>
      </c>
      <c r="G4" s="11" t="s">
        <v>186</v>
      </c>
      <c r="H4" s="11" t="s">
        <v>187</v>
      </c>
      <c r="I4" s="11" t="s">
        <v>281</v>
      </c>
      <c r="J4" s="28" t="s">
        <v>615</v>
      </c>
      <c r="K4" s="11" t="s">
        <v>190</v>
      </c>
      <c r="L4" s="11" t="s">
        <v>190</v>
      </c>
      <c r="M4" s="18" t="s">
        <v>191</v>
      </c>
      <c r="N4" s="19"/>
      <c r="O4" s="19"/>
    </row>
    <row r="5" spans="1:15" ht="60" x14ac:dyDescent="0.15">
      <c r="A5" s="10" t="s">
        <v>626</v>
      </c>
      <c r="B5" s="11" t="s">
        <v>181</v>
      </c>
      <c r="C5" s="12" t="s">
        <v>627</v>
      </c>
      <c r="D5" s="12" t="s">
        <v>628</v>
      </c>
      <c r="E5" s="14" t="s">
        <v>629</v>
      </c>
      <c r="F5" s="14" t="s">
        <v>630</v>
      </c>
      <c r="G5" s="11" t="s">
        <v>186</v>
      </c>
      <c r="H5" s="11" t="s">
        <v>187</v>
      </c>
      <c r="I5" s="11" t="s">
        <v>281</v>
      </c>
      <c r="J5" s="28" t="s">
        <v>615</v>
      </c>
      <c r="K5" s="11" t="s">
        <v>190</v>
      </c>
      <c r="L5" s="11" t="s">
        <v>190</v>
      </c>
      <c r="M5" s="18" t="s">
        <v>191</v>
      </c>
      <c r="N5" s="19"/>
      <c r="O5" s="19"/>
    </row>
    <row r="6" spans="1:15" ht="36" x14ac:dyDescent="0.15">
      <c r="A6" s="10" t="s">
        <v>631</v>
      </c>
      <c r="B6" s="11" t="s">
        <v>181</v>
      </c>
      <c r="C6" s="12" t="s">
        <v>632</v>
      </c>
      <c r="D6" s="12" t="s">
        <v>633</v>
      </c>
      <c r="E6" s="14" t="s">
        <v>634</v>
      </c>
      <c r="F6" s="14" t="s">
        <v>635</v>
      </c>
      <c r="G6" s="11" t="s">
        <v>186</v>
      </c>
      <c r="H6" s="11" t="s">
        <v>187</v>
      </c>
      <c r="I6" s="11" t="s">
        <v>281</v>
      </c>
      <c r="J6" s="28" t="s">
        <v>615</v>
      </c>
      <c r="K6" s="11" t="s">
        <v>190</v>
      </c>
      <c r="L6" s="11" t="s">
        <v>190</v>
      </c>
      <c r="M6" s="18" t="s">
        <v>191</v>
      </c>
      <c r="N6" s="19"/>
      <c r="O6" s="19"/>
    </row>
    <row r="7" spans="1:15" ht="60" x14ac:dyDescent="0.15">
      <c r="A7" s="19" t="s">
        <v>636</v>
      </c>
      <c r="B7" s="18" t="s">
        <v>181</v>
      </c>
      <c r="C7" s="13" t="s">
        <v>637</v>
      </c>
      <c r="D7" s="13" t="s">
        <v>638</v>
      </c>
      <c r="E7" s="14" t="s">
        <v>639</v>
      </c>
      <c r="F7" s="14" t="s">
        <v>640</v>
      </c>
      <c r="G7" s="11" t="s">
        <v>186</v>
      </c>
      <c r="H7" s="11" t="s">
        <v>187</v>
      </c>
      <c r="I7" s="11" t="s">
        <v>281</v>
      </c>
      <c r="J7" s="28" t="s">
        <v>615</v>
      </c>
      <c r="K7" s="11" t="s">
        <v>190</v>
      </c>
      <c r="L7" s="11" t="s">
        <v>190</v>
      </c>
      <c r="M7" s="18" t="s">
        <v>191</v>
      </c>
      <c r="N7" s="19"/>
      <c r="O7" s="19"/>
    </row>
    <row r="8" spans="1:15" ht="36" x14ac:dyDescent="0.15">
      <c r="A8" s="19" t="s">
        <v>641</v>
      </c>
      <c r="B8" s="18" t="s">
        <v>181</v>
      </c>
      <c r="C8" s="13" t="s">
        <v>642</v>
      </c>
      <c r="D8" s="13" t="s">
        <v>643</v>
      </c>
      <c r="E8" s="14" t="s">
        <v>644</v>
      </c>
      <c r="F8" s="14" t="s">
        <v>645</v>
      </c>
      <c r="G8" s="11" t="s">
        <v>186</v>
      </c>
      <c r="H8" s="11" t="s">
        <v>187</v>
      </c>
      <c r="I8" s="11" t="s">
        <v>281</v>
      </c>
      <c r="J8" s="28" t="s">
        <v>615</v>
      </c>
      <c r="K8" s="11" t="s">
        <v>190</v>
      </c>
      <c r="L8" s="11" t="s">
        <v>190</v>
      </c>
      <c r="M8" s="18" t="s">
        <v>191</v>
      </c>
      <c r="N8" s="19"/>
      <c r="O8" s="19"/>
    </row>
    <row r="9" spans="1:15" ht="60" x14ac:dyDescent="0.15">
      <c r="A9" s="19" t="s">
        <v>646</v>
      </c>
      <c r="B9" s="18" t="s">
        <v>181</v>
      </c>
      <c r="C9" s="13" t="s">
        <v>647</v>
      </c>
      <c r="D9" s="13" t="s">
        <v>648</v>
      </c>
      <c r="E9" s="14" t="s">
        <v>649</v>
      </c>
      <c r="F9" s="14" t="s">
        <v>650</v>
      </c>
      <c r="G9" s="11" t="s">
        <v>186</v>
      </c>
      <c r="H9" s="11" t="s">
        <v>187</v>
      </c>
      <c r="I9" s="11" t="s">
        <v>281</v>
      </c>
      <c r="J9" s="28" t="s">
        <v>615</v>
      </c>
      <c r="K9" s="11" t="s">
        <v>190</v>
      </c>
      <c r="L9" s="11" t="s">
        <v>190</v>
      </c>
      <c r="M9" s="18" t="s">
        <v>191</v>
      </c>
      <c r="N9" s="19"/>
      <c r="O9" s="19"/>
    </row>
  </sheetData>
  <phoneticPr fontId="22" type="noConversion"/>
  <dataValidations count="1">
    <dataValidation type="list" allowBlank="1" showErrorMessage="1" sqref="O2 O3 O4 O5 O6 O7 O8 O9" xr:uid="{00000000-0002-0000-0C00-000000000000}">
      <formula1>"T,T+1Q,T+2Q,T+3Q,T+4Q,NS"</formula1>
    </dataValidation>
  </dataValidations>
  <pageMargins left="0.75" right="0.75" top="1" bottom="1" header="0.5" footer="0.5"/>
  <pageSetup paperSize="9" orientation="landscape"/>
  <headerFooter alignWithMargins="0"/>
  <legacyDrawingHF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P7"/>
  <sheetViews>
    <sheetView workbookViewId="0">
      <selection activeCell="O2" sqref="O2"/>
    </sheetView>
  </sheetViews>
  <sheetFormatPr defaultColWidth="9" defaultRowHeight="12" x14ac:dyDescent="0.15"/>
  <cols>
    <col min="2" max="2" width="7.88671875" customWidth="1"/>
    <col min="3" max="3" width="23.6640625" customWidth="1"/>
    <col min="4" max="4" width="30.88671875" customWidth="1"/>
    <col min="5" max="5" width="39" customWidth="1"/>
    <col min="6" max="6" width="40.5546875" customWidth="1"/>
    <col min="7" max="7" width="9.88671875" customWidth="1"/>
    <col min="10" max="10" width="15.6640625" customWidth="1"/>
    <col min="14" max="14" width="17.6640625" customWidth="1"/>
  </cols>
  <sheetData>
    <row r="1" spans="1:16" s="20" customFormat="1" x14ac:dyDescent="0.15">
      <c r="A1" s="8" t="s">
        <v>166</v>
      </c>
      <c r="B1" s="8" t="s">
        <v>167</v>
      </c>
      <c r="C1" s="8" t="s">
        <v>168</v>
      </c>
      <c r="D1" s="8" t="s">
        <v>169</v>
      </c>
      <c r="E1" s="9" t="s">
        <v>170</v>
      </c>
      <c r="F1" s="9" t="s">
        <v>171</v>
      </c>
      <c r="G1" s="9" t="s">
        <v>172</v>
      </c>
      <c r="H1" s="9" t="s">
        <v>173</v>
      </c>
      <c r="I1" s="9" t="s">
        <v>174</v>
      </c>
      <c r="J1" s="9" t="s">
        <v>175</v>
      </c>
      <c r="K1" s="9" t="s">
        <v>176</v>
      </c>
      <c r="L1" s="9" t="s">
        <v>177</v>
      </c>
      <c r="M1" s="9" t="s">
        <v>178</v>
      </c>
      <c r="N1" s="9" t="s">
        <v>82</v>
      </c>
      <c r="O1" s="17" t="s">
        <v>179</v>
      </c>
    </row>
    <row r="2" spans="1:16" ht="36" x14ac:dyDescent="0.15">
      <c r="A2" s="10" t="s">
        <v>651</v>
      </c>
      <c r="B2" s="11" t="s">
        <v>181</v>
      </c>
      <c r="C2" s="12" t="s">
        <v>652</v>
      </c>
      <c r="D2" s="12" t="s">
        <v>653</v>
      </c>
      <c r="E2" s="13" t="s">
        <v>654</v>
      </c>
      <c r="F2" s="14" t="s">
        <v>655</v>
      </c>
      <c r="G2" s="11" t="s">
        <v>186</v>
      </c>
      <c r="H2" s="11" t="s">
        <v>187</v>
      </c>
      <c r="I2" s="11" t="s">
        <v>281</v>
      </c>
      <c r="J2" s="18" t="s">
        <v>656</v>
      </c>
      <c r="K2" s="11" t="s">
        <v>190</v>
      </c>
      <c r="L2" s="11" t="s">
        <v>190</v>
      </c>
      <c r="M2" s="18" t="s">
        <v>191</v>
      </c>
      <c r="N2" s="19" t="s">
        <v>657</v>
      </c>
      <c r="O2" s="19"/>
    </row>
    <row r="3" spans="1:16" ht="60" x14ac:dyDescent="0.15">
      <c r="A3" s="10" t="s">
        <v>658</v>
      </c>
      <c r="B3" s="11" t="s">
        <v>181</v>
      </c>
      <c r="C3" s="12" t="s">
        <v>659</v>
      </c>
      <c r="D3" s="12" t="s">
        <v>660</v>
      </c>
      <c r="E3" s="13" t="s">
        <v>661</v>
      </c>
      <c r="F3" s="14" t="s">
        <v>662</v>
      </c>
      <c r="G3" s="11" t="s">
        <v>186</v>
      </c>
      <c r="H3" s="11" t="s">
        <v>187</v>
      </c>
      <c r="I3" s="11" t="s">
        <v>281</v>
      </c>
      <c r="J3" s="18" t="s">
        <v>656</v>
      </c>
      <c r="K3" s="11" t="s">
        <v>190</v>
      </c>
      <c r="L3" s="11" t="s">
        <v>190</v>
      </c>
      <c r="M3" s="18" t="s">
        <v>191</v>
      </c>
      <c r="N3" s="19" t="s">
        <v>657</v>
      </c>
      <c r="O3" s="19"/>
    </row>
    <row r="4" spans="1:16" s="20" customFormat="1" ht="16.2" customHeight="1" x14ac:dyDescent="0.15">
      <c r="A4" s="127" t="s">
        <v>663</v>
      </c>
      <c r="B4" s="11" t="s">
        <v>181</v>
      </c>
      <c r="C4" s="22" t="s">
        <v>664</v>
      </c>
      <c r="D4" s="22" t="s">
        <v>665</v>
      </c>
      <c r="E4" s="108" t="s">
        <v>666</v>
      </c>
      <c r="F4" s="108" t="s">
        <v>667</v>
      </c>
      <c r="G4" s="23" t="s">
        <v>668</v>
      </c>
      <c r="H4" s="23" t="s">
        <v>216</v>
      </c>
      <c r="I4" s="12" t="s">
        <v>217</v>
      </c>
      <c r="J4" s="18" t="s">
        <v>656</v>
      </c>
      <c r="K4" s="12" t="s">
        <v>218</v>
      </c>
      <c r="L4" s="12" t="s">
        <v>218</v>
      </c>
      <c r="M4" s="18" t="s">
        <v>191</v>
      </c>
      <c r="N4" s="19" t="s">
        <v>657</v>
      </c>
      <c r="O4" s="10"/>
    </row>
    <row r="5" spans="1:16" s="20" customFormat="1" ht="29.4" customHeight="1" x14ac:dyDescent="0.15">
      <c r="A5" s="129"/>
      <c r="B5" s="11" t="s">
        <v>197</v>
      </c>
      <c r="C5" s="24" t="s">
        <v>669</v>
      </c>
      <c r="D5" s="22" t="s">
        <v>670</v>
      </c>
      <c r="E5" s="108"/>
      <c r="F5" s="108"/>
      <c r="G5" s="23" t="s">
        <v>668</v>
      </c>
      <c r="H5" s="23" t="s">
        <v>216</v>
      </c>
      <c r="I5" s="12" t="s">
        <v>217</v>
      </c>
      <c r="J5" s="18" t="s">
        <v>656</v>
      </c>
      <c r="K5" s="12" t="s">
        <v>218</v>
      </c>
      <c r="L5" s="12" t="s">
        <v>218</v>
      </c>
      <c r="M5" s="18" t="s">
        <v>191</v>
      </c>
      <c r="N5" s="19" t="s">
        <v>657</v>
      </c>
      <c r="O5" s="10"/>
    </row>
    <row r="6" spans="1:16" ht="36" x14ac:dyDescent="0.15">
      <c r="A6" s="10" t="s">
        <v>671</v>
      </c>
      <c r="B6" s="11" t="s">
        <v>181</v>
      </c>
      <c r="C6" s="12" t="s">
        <v>672</v>
      </c>
      <c r="D6" s="12" t="s">
        <v>673</v>
      </c>
      <c r="E6" s="13" t="s">
        <v>674</v>
      </c>
      <c r="F6" s="14" t="s">
        <v>675</v>
      </c>
      <c r="G6" s="11" t="s">
        <v>186</v>
      </c>
      <c r="H6" s="11" t="s">
        <v>187</v>
      </c>
      <c r="I6" s="11" t="s">
        <v>281</v>
      </c>
      <c r="J6" s="18" t="s">
        <v>656</v>
      </c>
      <c r="K6" s="11" t="s">
        <v>190</v>
      </c>
      <c r="L6" s="11" t="s">
        <v>190</v>
      </c>
      <c r="M6" s="18" t="s">
        <v>191</v>
      </c>
      <c r="N6" s="19" t="s">
        <v>657</v>
      </c>
      <c r="O6" s="19"/>
      <c r="P6" s="25"/>
    </row>
    <row r="7" spans="1:16" ht="36" x14ac:dyDescent="0.15">
      <c r="A7" s="19" t="s">
        <v>676</v>
      </c>
      <c r="B7" s="18" t="s">
        <v>181</v>
      </c>
      <c r="C7" s="13" t="s">
        <v>677</v>
      </c>
      <c r="D7" s="13" t="s">
        <v>678</v>
      </c>
      <c r="E7" s="13" t="s">
        <v>679</v>
      </c>
      <c r="F7" s="14" t="s">
        <v>680</v>
      </c>
      <c r="G7" s="11" t="s">
        <v>186</v>
      </c>
      <c r="H7" s="11" t="s">
        <v>187</v>
      </c>
      <c r="I7" s="11" t="s">
        <v>281</v>
      </c>
      <c r="J7" s="18" t="s">
        <v>656</v>
      </c>
      <c r="K7" s="11" t="s">
        <v>190</v>
      </c>
      <c r="L7" s="11" t="s">
        <v>190</v>
      </c>
      <c r="M7" s="18" t="s">
        <v>191</v>
      </c>
      <c r="N7" s="19" t="s">
        <v>657</v>
      </c>
      <c r="O7" s="19"/>
    </row>
  </sheetData>
  <mergeCells count="3">
    <mergeCell ref="A4:A5"/>
    <mergeCell ref="E4:E5"/>
    <mergeCell ref="F4:F5"/>
  </mergeCells>
  <phoneticPr fontId="22" type="noConversion"/>
  <dataValidations count="1">
    <dataValidation type="list" allowBlank="1" showErrorMessage="1" sqref="O2 O3 O4 O5 O6 O7" xr:uid="{00000000-0002-0000-0D00-000000000000}">
      <formula1>"T,T+1Q,T+2Q,T+3Q,T+4Q,NS"</formula1>
    </dataValidation>
  </dataValidations>
  <pageMargins left="0.75" right="0.75" top="1" bottom="1" header="0.5" footer="0.5"/>
  <pageSetup paperSize="9" orientation="landscape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O6"/>
  <sheetViews>
    <sheetView workbookViewId="0">
      <selection activeCell="O6" sqref="O6"/>
    </sheetView>
  </sheetViews>
  <sheetFormatPr defaultColWidth="10.33203125" defaultRowHeight="15.6" x14ac:dyDescent="0.25"/>
  <cols>
    <col min="1" max="2" width="10.33203125" style="7"/>
    <col min="3" max="3" width="14.109375" style="7" customWidth="1"/>
    <col min="4" max="4" width="22.109375" style="7" customWidth="1"/>
    <col min="5" max="5" width="50.88671875" style="7" customWidth="1"/>
    <col min="6" max="6" width="17.33203125" style="7" customWidth="1"/>
    <col min="7" max="9" width="10.33203125" style="7"/>
    <col min="10" max="10" width="16.33203125" style="7" customWidth="1"/>
    <col min="11" max="13" width="10.33203125" style="7"/>
    <col min="14" max="14" width="17.6640625" style="7" customWidth="1"/>
    <col min="15" max="16384" width="10.33203125" style="7"/>
  </cols>
  <sheetData>
    <row r="1" spans="1:15" x14ac:dyDescent="0.25">
      <c r="A1" s="8" t="s">
        <v>166</v>
      </c>
      <c r="B1" s="8" t="s">
        <v>167</v>
      </c>
      <c r="C1" s="8" t="s">
        <v>168</v>
      </c>
      <c r="D1" s="8" t="s">
        <v>169</v>
      </c>
      <c r="E1" s="9" t="s">
        <v>170</v>
      </c>
      <c r="F1" s="9" t="s">
        <v>171</v>
      </c>
      <c r="G1" s="9" t="s">
        <v>172</v>
      </c>
      <c r="H1" s="9" t="s">
        <v>173</v>
      </c>
      <c r="I1" s="9" t="s">
        <v>174</v>
      </c>
      <c r="J1" s="9" t="s">
        <v>175</v>
      </c>
      <c r="K1" s="9" t="s">
        <v>176</v>
      </c>
      <c r="L1" s="9" t="s">
        <v>177</v>
      </c>
      <c r="M1" s="9" t="s">
        <v>178</v>
      </c>
      <c r="N1" s="9" t="s">
        <v>82</v>
      </c>
      <c r="O1" s="17" t="s">
        <v>179</v>
      </c>
    </row>
    <row r="2" spans="1:15" customFormat="1" ht="12" x14ac:dyDescent="0.15">
      <c r="A2" s="10" t="s">
        <v>681</v>
      </c>
      <c r="B2" s="11" t="s">
        <v>181</v>
      </c>
      <c r="C2" s="12" t="s">
        <v>682</v>
      </c>
      <c r="D2" s="12" t="s">
        <v>683</v>
      </c>
      <c r="E2" s="13" t="s">
        <v>684</v>
      </c>
      <c r="F2" s="14" t="s">
        <v>214</v>
      </c>
      <c r="G2" s="15" t="s">
        <v>215</v>
      </c>
      <c r="H2" s="11" t="s">
        <v>187</v>
      </c>
      <c r="I2" s="15" t="s">
        <v>217</v>
      </c>
      <c r="J2" s="18" t="s">
        <v>189</v>
      </c>
      <c r="K2" s="11" t="s">
        <v>190</v>
      </c>
      <c r="L2" s="11" t="s">
        <v>190</v>
      </c>
      <c r="M2" s="18" t="s">
        <v>191</v>
      </c>
      <c r="N2" s="19"/>
      <c r="O2" s="19"/>
    </row>
    <row r="3" spans="1:15" x14ac:dyDescent="0.25">
      <c r="A3" s="16"/>
      <c r="B3" s="16"/>
      <c r="C3" s="16"/>
      <c r="D3" s="16"/>
    </row>
    <row r="4" spans="1:15" x14ac:dyDescent="0.25">
      <c r="A4" s="16"/>
      <c r="B4" s="16"/>
      <c r="C4" s="16"/>
      <c r="D4" s="16"/>
    </row>
    <row r="5" spans="1:15" x14ac:dyDescent="0.25">
      <c r="A5" s="16"/>
      <c r="B5" s="16"/>
      <c r="C5" s="16"/>
      <c r="D5" s="16"/>
    </row>
    <row r="6" spans="1:15" x14ac:dyDescent="0.25">
      <c r="A6" s="16"/>
      <c r="B6" s="16"/>
      <c r="C6" s="16"/>
      <c r="D6" s="16"/>
    </row>
  </sheetData>
  <phoneticPr fontId="22" type="noConversion"/>
  <dataValidations count="1">
    <dataValidation type="list" allowBlank="1" showErrorMessage="1" sqref="O2" xr:uid="{00000000-0002-0000-0E00-000000000000}">
      <formula1>"T,T+1Q,T+2Q,T+3Q,T+4Q,NS"</formula1>
    </dataValidation>
  </dataValidations>
  <pageMargins left="0.75" right="0.75" top="1" bottom="1" header="0.5" footer="0.5"/>
  <pageSetup paperSize="9" orientation="landscape"/>
  <headerFooter alignWithMargins="0"/>
  <legacyDrawingHF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O30"/>
  <sheetViews>
    <sheetView topLeftCell="A7" workbookViewId="0">
      <selection activeCell="D18" sqref="D18"/>
    </sheetView>
  </sheetViews>
  <sheetFormatPr defaultColWidth="9" defaultRowHeight="12" x14ac:dyDescent="0.15"/>
  <cols>
    <col min="1" max="2" width="9" collapsed="1"/>
    <col min="3" max="3" width="12.6640625" customWidth="1" collapsed="1"/>
    <col min="4" max="4" width="35.6640625" customWidth="1" collapsed="1"/>
    <col min="5" max="16384" width="9" collapsed="1"/>
  </cols>
  <sheetData>
    <row r="1" spans="1:15" x14ac:dyDescent="0.15">
      <c r="A1" s="139" t="s">
        <v>685</v>
      </c>
      <c r="B1" s="139"/>
      <c r="C1" s="139"/>
      <c r="D1" s="139"/>
      <c r="O1" t="s">
        <v>179</v>
      </c>
    </row>
    <row r="2" spans="1:15" x14ac:dyDescent="0.15">
      <c r="A2" s="1" t="s">
        <v>686</v>
      </c>
      <c r="B2" s="1" t="s">
        <v>687</v>
      </c>
      <c r="C2" s="1" t="s">
        <v>688</v>
      </c>
      <c r="D2" s="1" t="s">
        <v>689</v>
      </c>
    </row>
    <row r="3" spans="1:15" x14ac:dyDescent="0.15">
      <c r="A3" s="1" t="s">
        <v>690</v>
      </c>
      <c r="B3" s="1" t="s">
        <v>691</v>
      </c>
      <c r="C3" s="2">
        <v>13910834683</v>
      </c>
      <c r="D3" s="1" t="s">
        <v>692</v>
      </c>
    </row>
    <row r="4" spans="1:15" x14ac:dyDescent="0.15">
      <c r="A4" s="1" t="s">
        <v>693</v>
      </c>
      <c r="B4" s="1" t="s">
        <v>691</v>
      </c>
      <c r="C4" s="2">
        <v>13910785072</v>
      </c>
      <c r="D4" s="1" t="s">
        <v>694</v>
      </c>
    </row>
    <row r="5" spans="1:15" x14ac:dyDescent="0.15">
      <c r="A5" s="1" t="s">
        <v>695</v>
      </c>
      <c r="B5" s="1" t="s">
        <v>691</v>
      </c>
      <c r="C5" s="2">
        <v>13601368683</v>
      </c>
      <c r="D5" s="1" t="s">
        <v>696</v>
      </c>
    </row>
    <row r="6" spans="1:15" x14ac:dyDescent="0.15">
      <c r="A6" s="1" t="s">
        <v>697</v>
      </c>
      <c r="B6" s="1" t="s">
        <v>691</v>
      </c>
      <c r="C6" s="2">
        <v>13501109642</v>
      </c>
      <c r="D6" s="1" t="s">
        <v>698</v>
      </c>
    </row>
    <row r="7" spans="1:15" x14ac:dyDescent="0.15">
      <c r="A7" s="3" t="s">
        <v>699</v>
      </c>
      <c r="B7" s="3" t="s">
        <v>691</v>
      </c>
      <c r="C7" s="4">
        <v>13636426617</v>
      </c>
      <c r="D7" s="3" t="s">
        <v>700</v>
      </c>
    </row>
    <row r="8" spans="1:15" x14ac:dyDescent="0.15">
      <c r="A8" s="3" t="s">
        <v>701</v>
      </c>
      <c r="B8" s="3" t="s">
        <v>691</v>
      </c>
      <c r="C8" s="4">
        <v>13910084851</v>
      </c>
      <c r="D8" s="3" t="s">
        <v>702</v>
      </c>
    </row>
    <row r="9" spans="1:15" x14ac:dyDescent="0.15">
      <c r="A9" s="3" t="s">
        <v>703</v>
      </c>
      <c r="B9" s="3" t="s">
        <v>691</v>
      </c>
      <c r="C9" s="4">
        <v>13911554821</v>
      </c>
      <c r="D9" s="3" t="s">
        <v>704</v>
      </c>
    </row>
    <row r="10" spans="1:15" x14ac:dyDescent="0.15">
      <c r="A10" s="3" t="s">
        <v>705</v>
      </c>
      <c r="B10" s="3" t="s">
        <v>691</v>
      </c>
      <c r="C10" s="4">
        <v>13910532301</v>
      </c>
      <c r="D10" s="3" t="s">
        <v>706</v>
      </c>
    </row>
    <row r="11" spans="1:15" x14ac:dyDescent="0.15">
      <c r="A11" s="3" t="s">
        <v>707</v>
      </c>
      <c r="B11" s="3" t="s">
        <v>708</v>
      </c>
      <c r="C11" s="4">
        <v>15191850585</v>
      </c>
      <c r="D11" s="3" t="s">
        <v>709</v>
      </c>
    </row>
    <row r="12" spans="1:15" x14ac:dyDescent="0.15">
      <c r="A12" s="3" t="s">
        <v>710</v>
      </c>
      <c r="B12" s="3" t="s">
        <v>708</v>
      </c>
      <c r="C12" s="4">
        <v>18918325595</v>
      </c>
      <c r="D12" s="3" t="s">
        <v>711</v>
      </c>
    </row>
    <row r="13" spans="1:15" x14ac:dyDescent="0.15">
      <c r="A13" s="3" t="s">
        <v>712</v>
      </c>
      <c r="B13" s="3" t="s">
        <v>708</v>
      </c>
      <c r="C13" s="4">
        <v>18500522566</v>
      </c>
      <c r="D13" s="3" t="s">
        <v>713</v>
      </c>
    </row>
    <row r="14" spans="1:15" x14ac:dyDescent="0.15">
      <c r="A14" s="3" t="s">
        <v>714</v>
      </c>
      <c r="B14" s="3" t="s">
        <v>708</v>
      </c>
      <c r="C14" s="4">
        <v>18616850658</v>
      </c>
      <c r="D14" s="3" t="s">
        <v>715</v>
      </c>
    </row>
    <row r="15" spans="1:15" x14ac:dyDescent="0.15">
      <c r="A15" s="3" t="s">
        <v>716</v>
      </c>
      <c r="B15" s="3" t="s">
        <v>708</v>
      </c>
      <c r="C15" s="4">
        <v>18988758326</v>
      </c>
      <c r="D15" s="3" t="s">
        <v>717</v>
      </c>
    </row>
    <row r="16" spans="1:15" x14ac:dyDescent="0.15">
      <c r="A16" s="3" t="s">
        <v>718</v>
      </c>
      <c r="B16" s="3" t="s">
        <v>719</v>
      </c>
      <c r="C16" s="4">
        <v>13801373694</v>
      </c>
      <c r="D16" s="3" t="s">
        <v>720</v>
      </c>
    </row>
    <row r="17" spans="1:4" x14ac:dyDescent="0.15">
      <c r="A17" s="3" t="s">
        <v>721</v>
      </c>
      <c r="B17" s="3" t="s">
        <v>719</v>
      </c>
      <c r="C17" s="4">
        <v>13910533604</v>
      </c>
      <c r="D17" s="3" t="s">
        <v>722</v>
      </c>
    </row>
    <row r="18" spans="1:4" x14ac:dyDescent="0.15">
      <c r="A18" s="3" t="s">
        <v>723</v>
      </c>
      <c r="B18" s="3" t="s">
        <v>719</v>
      </c>
      <c r="C18" s="4">
        <v>13801098392</v>
      </c>
      <c r="D18" s="3" t="s">
        <v>724</v>
      </c>
    </row>
    <row r="19" spans="1:4" x14ac:dyDescent="0.15">
      <c r="A19" s="3" t="s">
        <v>725</v>
      </c>
      <c r="B19" s="3" t="s">
        <v>719</v>
      </c>
      <c r="C19" s="4">
        <v>18612773262</v>
      </c>
      <c r="D19" s="3" t="s">
        <v>726</v>
      </c>
    </row>
    <row r="20" spans="1:4" x14ac:dyDescent="0.15">
      <c r="A20" s="3" t="s">
        <v>727</v>
      </c>
      <c r="B20" s="3" t="s">
        <v>719</v>
      </c>
      <c r="C20" s="4">
        <v>13910552512</v>
      </c>
      <c r="D20" s="3" t="s">
        <v>728</v>
      </c>
    </row>
    <row r="21" spans="1:4" x14ac:dyDescent="0.15">
      <c r="A21" s="3" t="s">
        <v>729</v>
      </c>
      <c r="B21" s="3" t="s">
        <v>730</v>
      </c>
      <c r="C21" s="4">
        <v>13426150224</v>
      </c>
      <c r="D21" s="3" t="s">
        <v>731</v>
      </c>
    </row>
    <row r="22" spans="1:4" x14ac:dyDescent="0.15">
      <c r="A22" s="3" t="s">
        <v>732</v>
      </c>
      <c r="B22" s="3" t="s">
        <v>733</v>
      </c>
      <c r="C22" s="4">
        <v>18061848868</v>
      </c>
      <c r="D22" s="3" t="s">
        <v>734</v>
      </c>
    </row>
    <row r="23" spans="1:4" x14ac:dyDescent="0.15">
      <c r="A23" s="3" t="s">
        <v>735</v>
      </c>
      <c r="B23" s="3" t="s">
        <v>733</v>
      </c>
      <c r="C23" s="4">
        <v>13813860828</v>
      </c>
      <c r="D23" s="3" t="s">
        <v>736</v>
      </c>
    </row>
    <row r="24" spans="1:4" x14ac:dyDescent="0.15">
      <c r="A24" s="3" t="s">
        <v>737</v>
      </c>
      <c r="B24" s="3" t="s">
        <v>733</v>
      </c>
      <c r="C24" s="4">
        <v>18652003056</v>
      </c>
      <c r="D24" s="3" t="s">
        <v>738</v>
      </c>
    </row>
    <row r="25" spans="1:4" x14ac:dyDescent="0.15">
      <c r="A25" s="3" t="s">
        <v>739</v>
      </c>
      <c r="B25" s="3" t="s">
        <v>733</v>
      </c>
      <c r="C25" s="4">
        <v>13910211357</v>
      </c>
      <c r="D25" s="3" t="s">
        <v>740</v>
      </c>
    </row>
    <row r="26" spans="1:4" x14ac:dyDescent="0.15">
      <c r="A26" s="3" t="s">
        <v>741</v>
      </c>
      <c r="B26" s="3" t="s">
        <v>733</v>
      </c>
      <c r="C26" s="4">
        <v>18651685063</v>
      </c>
      <c r="D26" s="3" t="s">
        <v>742</v>
      </c>
    </row>
    <row r="27" spans="1:4" x14ac:dyDescent="0.15">
      <c r="A27" s="3" t="s">
        <v>743</v>
      </c>
      <c r="B27" s="3" t="s">
        <v>733</v>
      </c>
      <c r="C27" s="4">
        <v>13913009098</v>
      </c>
      <c r="D27" s="3" t="s">
        <v>744</v>
      </c>
    </row>
    <row r="28" spans="1:4" x14ac:dyDescent="0.15">
      <c r="A28" s="3" t="s">
        <v>745</v>
      </c>
      <c r="B28" s="3" t="s">
        <v>733</v>
      </c>
      <c r="C28" s="4">
        <v>15195995119</v>
      </c>
      <c r="D28" s="3" t="s">
        <v>746</v>
      </c>
    </row>
    <row r="29" spans="1:4" x14ac:dyDescent="0.15">
      <c r="A29" s="5"/>
      <c r="B29" s="5"/>
      <c r="C29" s="6"/>
      <c r="D29" s="5"/>
    </row>
    <row r="30" spans="1:4" x14ac:dyDescent="0.15">
      <c r="A30" s="5"/>
      <c r="B30" s="5"/>
      <c r="C30" s="6"/>
      <c r="D30" s="5"/>
    </row>
  </sheetData>
  <sortState xmlns:xlrd2="http://schemas.microsoft.com/office/spreadsheetml/2017/richdata2" ref="A3:D28">
    <sortCondition ref="B3:B28"/>
    <sortCondition ref="A3:A28"/>
  </sortState>
  <mergeCells count="1">
    <mergeCell ref="A1:D1"/>
  </mergeCells>
  <phoneticPr fontId="22" type="noConversion"/>
  <pageMargins left="0.75" right="0.75" top="1" bottom="1" header="0.5" footer="0.5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16</vt:i4>
      </vt:variant>
    </vt:vector>
  </HeadingPairs>
  <TitlesOfParts>
    <vt:vector size="16" baseType="lpstr">
      <vt:lpstr>修订历史</vt:lpstr>
      <vt:lpstr>应答统计</vt:lpstr>
      <vt:lpstr>Index</vt:lpstr>
      <vt:lpstr>HA</vt:lpstr>
      <vt:lpstr>HB</vt:lpstr>
      <vt:lpstr>HC</vt:lpstr>
      <vt:lpstr>HD</vt:lpstr>
      <vt:lpstr>HE</vt:lpstr>
      <vt:lpstr>HF</vt:lpstr>
      <vt:lpstr>HG</vt:lpstr>
      <vt:lpstr>HH</vt:lpstr>
      <vt:lpstr>HI</vt:lpstr>
      <vt:lpstr>HJ</vt:lpstr>
      <vt:lpstr>HK</vt:lpstr>
      <vt:lpstr>HL</vt:lpstr>
      <vt:lpstr>附件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Jiangchuankui (Wiz Jiang, CloudEPC)</dc:creator>
  <cp:lastModifiedBy>Shuzhong Zhang</cp:lastModifiedBy>
  <cp:lastPrinted>2011-10-27T22:00:00Z</cp:lastPrinted>
  <dcterms:created xsi:type="dcterms:W3CDTF">2009-07-28T18:25:00Z</dcterms:created>
  <dcterms:modified xsi:type="dcterms:W3CDTF">2023-05-29T10:02:41Z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2015_ms_pID_725343">
    <vt:lpwstr>(3)3h0aykxiZgqop4fbezeH2gxLBOGD9KMACLjkEvEWZ60fIYkuZlxUtKwUvfNGMawacZ2RGAo6_x000d__x000d_
iCPKZic+9X4Kn+IafHuKMJd0OXxsmFgY30K8P3eyX7P8f4sgpJn+FCTcUkkUMGopkEfOt2K8_x000d__x000d_
DT98SBEhLYO2bSMp+/pkHTWSFaoa5We6VEeN0iCqyQ0wCk+i3xWd4AgGiSyepaY+rA0+1Jr2_x000d__x000d_
qROzfC4W2iXCpaQC0o</vt:lpwstr>
  </property>
  <property fmtid="{D5CDD505-2E9C-101B-9397-08002B2CF9AE}" pid="3" name="_2015_ms_pID_7253431">
    <vt:lpwstr>C//VJ/cXgn1S+APq8WkX9PFmBMjfym4sRudNtsWvWBOtakn1wGR7ID_x000d__x000d_
QWFmMX4pObtPZtWdyj85fKBENsuFLN2ey7KLx47YsjN9PSPjXSgNiwFyGvwc49cHLLcxQmt3_x000d__x000d_
IEM/4UYOgfdFKPGkxY3qu5I6UDQjqQMF8NplwygJi4JN9hHA6aaVRUJAOiDpNqGr4OhoN9Zy_x000d__x000d_
RmObiuQgQNtf7lM5fa5vdH2/CBoUycXdjGWi</vt:lpwstr>
  </property>
  <property fmtid="{D5CDD505-2E9C-101B-9397-08002B2CF9AE}" pid="4" name="_2015_ms_pID_7253432">
    <vt:lpwstr>zjxaGPxYIhkkQRf3bJ7TrPY=</vt:lpwstr>
  </property>
  <property fmtid="{D5CDD505-2E9C-101B-9397-08002B2CF9AE}" pid="5" name="_readonly">
    <vt:lpwstr/>
  </property>
  <property fmtid="{D5CDD505-2E9C-101B-9397-08002B2CF9AE}" pid="6" name="_change">
    <vt:lpwstr/>
  </property>
  <property fmtid="{D5CDD505-2E9C-101B-9397-08002B2CF9AE}" pid="7" name="_full-control">
    <vt:lpwstr/>
  </property>
  <property fmtid="{D5CDD505-2E9C-101B-9397-08002B2CF9AE}" pid="8" name="sflag">
    <vt:lpwstr>1542609396</vt:lpwstr>
  </property>
  <property fmtid="{D5CDD505-2E9C-101B-9397-08002B2CF9AE}" pid="9" name="KSOProductBuildVer">
    <vt:lpwstr>2052-11.1.0.12358</vt:lpwstr>
  </property>
  <property fmtid="{D5CDD505-2E9C-101B-9397-08002B2CF9AE}" pid="10" name="ICV">
    <vt:lpwstr>804ADD8F88E94D349414165A3BD92081</vt:lpwstr>
  </property>
</Properties>
</file>