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ff7f0d4ee956779/文档/千通科技/EMS项目/documents/第五章 货物需求一览表及技术规格（附件）/03附件三 设备及测试规范、网管安全培训相关规范/03-应答表/"/>
    </mc:Choice>
  </mc:AlternateContent>
  <xr:revisionPtr revIDLastSave="6" documentId="11_7E948AE4A5F266FBB1D416009FC75662A29521F6" xr6:coauthVersionLast="47" xr6:coauthVersionMax="47" xr10:uidLastSave="{3F0F9F10-71FD-4882-B97A-0C4E3DE76ECB}"/>
  <bookViews>
    <workbookView xWindow="22932" yWindow="-108" windowWidth="23256" windowHeight="12456" tabRatio="754" activeTab="4" xr2:uid="{00000000-000D-0000-FFFF-FFFF00000000}"/>
  </bookViews>
  <sheets>
    <sheet name="修订历史" sheetId="30" r:id="rId1"/>
    <sheet name="应答统计" sheetId="45" r:id="rId2"/>
    <sheet name="Index" sheetId="1" r:id="rId3"/>
    <sheet name="AA" sheetId="41" r:id="rId4"/>
    <sheet name="AB" sheetId="37" r:id="rId5"/>
    <sheet name="AC" sheetId="38" r:id="rId6"/>
    <sheet name="AD" sheetId="42" r:id="rId7"/>
    <sheet name="AE" sheetId="46" r:id="rId8"/>
    <sheet name="附录1" sheetId="43" r:id="rId9"/>
    <sheet name="附录2" sheetId="4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" l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J6" i="1"/>
  <c r="I6" i="1"/>
  <c r="H6" i="1"/>
  <c r="G6" i="1"/>
  <c r="F6" i="1"/>
  <c r="E6" i="1"/>
  <c r="K6" i="1" s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J5" i="1"/>
  <c r="I5" i="1"/>
  <c r="H5" i="1"/>
  <c r="G5" i="1"/>
  <c r="F5" i="1"/>
  <c r="E5" i="1"/>
  <c r="K5" i="1" s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J4" i="1"/>
  <c r="I4" i="1"/>
  <c r="H4" i="1"/>
  <c r="G4" i="1"/>
  <c r="F4" i="1"/>
  <c r="E4" i="1"/>
  <c r="K4" i="1" s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J3" i="1"/>
  <c r="I3" i="1"/>
  <c r="H3" i="1"/>
  <c r="G3" i="1"/>
  <c r="F3" i="1"/>
  <c r="E3" i="1"/>
  <c r="K3" i="1" s="1"/>
  <c r="AR2" i="1"/>
  <c r="AR7" i="1" s="1"/>
  <c r="I13" i="45" s="1"/>
  <c r="AQ2" i="1"/>
  <c r="AQ7" i="1" s="1"/>
  <c r="I12" i="45" s="1"/>
  <c r="AP2" i="1"/>
  <c r="AP7" i="1" s="1"/>
  <c r="I11" i="45" s="1"/>
  <c r="AO2" i="1"/>
  <c r="AO7" i="1" s="1"/>
  <c r="I10" i="45" s="1"/>
  <c r="AN2" i="1"/>
  <c r="AN7" i="1" s="1"/>
  <c r="I9" i="45" s="1"/>
  <c r="AM2" i="1"/>
  <c r="AM7" i="1" s="1"/>
  <c r="I8" i="45" s="1"/>
  <c r="AL2" i="1"/>
  <c r="AL7" i="1" s="1"/>
  <c r="H13" i="45" s="1"/>
  <c r="AK2" i="1"/>
  <c r="AK7" i="1" s="1"/>
  <c r="H12" i="45" s="1"/>
  <c r="AJ2" i="1"/>
  <c r="AJ7" i="1" s="1"/>
  <c r="H11" i="45" s="1"/>
  <c r="AI2" i="1"/>
  <c r="AI7" i="1" s="1"/>
  <c r="H10" i="45" s="1"/>
  <c r="AH2" i="1"/>
  <c r="AH7" i="1" s="1"/>
  <c r="H9" i="45" s="1"/>
  <c r="AG2" i="1"/>
  <c r="AG7" i="1" s="1"/>
  <c r="H8" i="45" s="1"/>
  <c r="AF2" i="1"/>
  <c r="AF7" i="1" s="1"/>
  <c r="G13" i="45" s="1"/>
  <c r="AE2" i="1"/>
  <c r="AE7" i="1" s="1"/>
  <c r="G12" i="45" s="1"/>
  <c r="AD2" i="1"/>
  <c r="AD7" i="1" s="1"/>
  <c r="G11" i="45" s="1"/>
  <c r="AC2" i="1"/>
  <c r="AC7" i="1" s="1"/>
  <c r="G10" i="45" s="1"/>
  <c r="AB2" i="1"/>
  <c r="AB7" i="1" s="1"/>
  <c r="G9" i="45" s="1"/>
  <c r="AA2" i="1"/>
  <c r="AA7" i="1" s="1"/>
  <c r="G8" i="45" s="1"/>
  <c r="Z2" i="1"/>
  <c r="Z7" i="1" s="1"/>
  <c r="F13" i="45" s="1"/>
  <c r="Y2" i="1"/>
  <c r="Y7" i="1" s="1"/>
  <c r="F12" i="45" s="1"/>
  <c r="X2" i="1"/>
  <c r="X7" i="1" s="1"/>
  <c r="F11" i="45" s="1"/>
  <c r="W2" i="1"/>
  <c r="W7" i="1" s="1"/>
  <c r="F10" i="45" s="1"/>
  <c r="V2" i="1"/>
  <c r="V7" i="1" s="1"/>
  <c r="F9" i="45" s="1"/>
  <c r="U2" i="1"/>
  <c r="U7" i="1" s="1"/>
  <c r="F8" i="45" s="1"/>
  <c r="T2" i="1"/>
  <c r="T7" i="1" s="1"/>
  <c r="E13" i="45" s="1"/>
  <c r="S2" i="1"/>
  <c r="S7" i="1" s="1"/>
  <c r="E12" i="45" s="1"/>
  <c r="R2" i="1"/>
  <c r="R7" i="1" s="1"/>
  <c r="E11" i="45" s="1"/>
  <c r="Q2" i="1"/>
  <c r="Q7" i="1" s="1"/>
  <c r="E10" i="45" s="1"/>
  <c r="P2" i="1"/>
  <c r="P7" i="1" s="1"/>
  <c r="E9" i="45" s="1"/>
  <c r="O2" i="1"/>
  <c r="O7" i="1" s="1"/>
  <c r="E8" i="45" s="1"/>
  <c r="N2" i="1"/>
  <c r="N7" i="1" s="1"/>
  <c r="D13" i="45" s="1"/>
  <c r="M2" i="1"/>
  <c r="M7" i="1" s="1"/>
  <c r="D12" i="45" s="1"/>
  <c r="L2" i="1"/>
  <c r="L7" i="1" s="1"/>
  <c r="D11" i="45" s="1"/>
  <c r="K2" i="1"/>
  <c r="K7" i="1" s="1"/>
  <c r="J2" i="1"/>
  <c r="J7" i="1" s="1"/>
  <c r="C13" i="45" s="1"/>
  <c r="I2" i="1"/>
  <c r="I7" i="1" s="1"/>
  <c r="C12" i="45" s="1"/>
  <c r="H2" i="1"/>
  <c r="H7" i="1" s="1"/>
  <c r="C11" i="45" s="1"/>
  <c r="G2" i="1"/>
  <c r="G7" i="1" s="1"/>
  <c r="C10" i="45" s="1"/>
  <c r="F2" i="1"/>
  <c r="F7" i="1" s="1"/>
  <c r="C9" i="45" s="1"/>
  <c r="E2" i="1"/>
  <c r="E7" i="1" s="1"/>
  <c r="C8" i="45" s="1"/>
  <c r="K8" i="45" l="1"/>
  <c r="J8" i="45"/>
  <c r="L8" i="45"/>
  <c r="L9" i="45"/>
  <c r="K9" i="45"/>
  <c r="J9" i="45"/>
  <c r="L10" i="45"/>
  <c r="K10" i="45"/>
  <c r="J10" i="45"/>
</calcChain>
</file>

<file path=xl/sharedStrings.xml><?xml version="1.0" encoding="utf-8"?>
<sst xmlns="http://schemas.openxmlformats.org/spreadsheetml/2006/main" count="499" uniqueCount="308">
  <si>
    <t>版本</t>
  </si>
  <si>
    <t>日期</t>
  </si>
  <si>
    <t>修订内容</t>
  </si>
  <si>
    <t>修订人</t>
  </si>
  <si>
    <t>V0.1.0</t>
  </si>
  <si>
    <t>建立初稿</t>
  </si>
  <si>
    <t>李健、胡亚希</t>
  </si>
  <si>
    <t>V0.2.0</t>
  </si>
  <si>
    <t>1. AB,AD页,SbiServiceList的定义（修改什么地方？）
2. AB,AD页,完善Fqdn定义,参考3GPP 23.003协议，以node替代网元类型
3. 修订Index的统计公式</t>
  </si>
  <si>
    <t>V0.3.0</t>
  </si>
  <si>
    <t>新增附录：UDM包含和继承关系图</t>
  </si>
  <si>
    <t>胡亚希</t>
  </si>
  <si>
    <t>V0.4.0</t>
  </si>
  <si>
    <t>修订UdmFunction，UdrFunction和AusfFunction的Fqdn、SbiServiceList的定义。</t>
  </si>
  <si>
    <t>V1.0.0</t>
  </si>
  <si>
    <t>1. AC页MaxNumImsi更名为MaxNumSupi
2. Index页增加“包含关系上级类”一列。</t>
  </si>
  <si>
    <t>V1.1.0</t>
  </si>
  <si>
    <t>1. Index页Subnetwork修改为SubNetwork，以与3GPP保持一致。
2. 附录1中的UML，原图使用Rational Rose制作，改为使用开源软件UMLet制作。</t>
  </si>
  <si>
    <t>李健</t>
  </si>
  <si>
    <t>V1.2.0</t>
  </si>
  <si>
    <t>内容无变更，版本号随PM同步</t>
  </si>
  <si>
    <t>刘振旺</t>
  </si>
  <si>
    <t>V1.2.1</t>
  </si>
  <si>
    <t>1、AA分页，“网管接口IP地址列表”统一增加“如支持IPV4V6，IPV4和IPV6都要呈现”说明；</t>
  </si>
  <si>
    <t>V1.2.2</t>
  </si>
  <si>
    <t>1.新增AE页，列举UDM网元所涉及到的业务接口和管理接口，以及这些接口所配置的IPV4/V6地址
2.index新增一行IPResource，对应UDM的管理接口和业务接口的信息
3.相对上次修订时间超过半年，修订版本号为V1.2.2</t>
  </si>
  <si>
    <t>张渊、洪晓、梁旭驰</t>
  </si>
  <si>
    <t>修订LocIpV4AddrList，LocIpV6AddrList定义：删除掉分割符描述，按字符串列表缺省的方式展示，其它的字符串列表字段保持一致</t>
  </si>
  <si>
    <t>index页的IPResource包含关系上级类统一修订为ManagedElement</t>
  </si>
  <si>
    <r>
      <rPr>
        <b/>
        <sz val="11"/>
        <rFont val="Calibri"/>
        <family val="2"/>
      </rPr>
      <t>UDM-NRM(V1.2.1)</t>
    </r>
    <r>
      <rPr>
        <b/>
        <sz val="11"/>
        <rFont val="宋体"/>
        <family val="3"/>
        <charset val="134"/>
      </rPr>
      <t>应答情况汇总表</t>
    </r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</si>
  <si>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</si>
  <si>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</si>
  <si>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</si>
  <si>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</si>
  <si>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</si>
  <si>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</si>
  <si>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</si>
  <si>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</si>
  <si>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</si>
  <si>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</si>
  <si>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</si>
  <si>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</si>
  <si>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</si>
  <si>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</si>
  <si>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</si>
  <si>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</si>
  <si>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</si>
  <si>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</si>
  <si>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</si>
  <si>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</si>
  <si>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</si>
  <si>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</si>
  <si>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</si>
  <si>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</si>
  <si>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</si>
  <si>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</si>
  <si>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</si>
  <si>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</si>
  <si>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</si>
  <si>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</si>
  <si>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统一网络资源模型文件格式》的要求；_x000D_
  2、对象的属性名、数据类型与相应网元的北向接口信息模型规范的约定完全一致；_x000D_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</si>
  <si>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</si>
  <si>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</si>
  <si>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本应答模板的更新日期：2022-01-19</t>
  </si>
  <si>
    <t>索引</t>
  </si>
  <si>
    <t>管理对象类</t>
  </si>
  <si>
    <t xml:space="preserve"> 备注</t>
  </si>
  <si>
    <t>包含关系上级类</t>
  </si>
  <si>
    <t>A类属性数</t>
  </si>
  <si>
    <t>B类属性数</t>
  </si>
  <si>
    <t>C类属性数</t>
  </si>
  <si>
    <t>CA类属性数</t>
  </si>
  <si>
    <t>CB类属性数</t>
  </si>
  <si>
    <t>CC类属性数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</si>
  <si>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</si>
  <si>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</si>
  <si>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</si>
  <si>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</si>
  <si>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</si>
  <si>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</si>
  <si>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</si>
  <si>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</si>
  <si>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</si>
  <si>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</si>
  <si>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</si>
  <si>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</si>
  <si>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</si>
  <si>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</si>
  <si>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</si>
  <si>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</si>
  <si>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</si>
  <si>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</si>
  <si>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</si>
  <si>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</si>
  <si>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</si>
  <si>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</si>
  <si>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</si>
  <si>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</si>
  <si>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</si>
  <si>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</si>
  <si>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</si>
  <si>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</si>
  <si>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</si>
  <si>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</si>
  <si>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</si>
  <si>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</si>
  <si>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</si>
  <si>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</si>
  <si>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AA</t>
  </si>
  <si>
    <t>ManagedElement</t>
  </si>
  <si>
    <t>网元</t>
  </si>
  <si>
    <t>AB</t>
  </si>
  <si>
    <t>UdmFunction</t>
  </si>
  <si>
    <t>统一数据管理功能</t>
  </si>
  <si>
    <t>AC</t>
  </si>
  <si>
    <t>UdrFunction</t>
  </si>
  <si>
    <t>统一数据存储功能</t>
  </si>
  <si>
    <t>AD</t>
  </si>
  <si>
    <t>AusfFunction</t>
  </si>
  <si>
    <t>鉴权服务功能</t>
  </si>
  <si>
    <t>AE</t>
  </si>
  <si>
    <t>IPResource</t>
  </si>
  <si>
    <t>分接口类型的IP地址</t>
  </si>
  <si>
    <t>合计</t>
  </si>
  <si>
    <t>属性编码</t>
  </si>
  <si>
    <t>重要度</t>
  </si>
  <si>
    <t>英文名称</t>
  </si>
  <si>
    <t>中文名称</t>
  </si>
  <si>
    <t>定义</t>
  </si>
  <si>
    <t>数据类型</t>
  </si>
  <si>
    <t>单位</t>
  </si>
  <si>
    <t>备注</t>
  </si>
  <si>
    <t>支持时间</t>
  </si>
  <si>
    <t>UDMAA01</t>
  </si>
  <si>
    <t>B</t>
  </si>
  <si>
    <t>Id</t>
  </si>
  <si>
    <t>标识符</t>
  </si>
  <si>
    <t>网元标识，只在OMC范围内有效</t>
  </si>
  <si>
    <t>字符串</t>
  </si>
  <si>
    <t>继承自TOP</t>
  </si>
  <si>
    <t>UDMAA02</t>
  </si>
  <si>
    <t>UserLabel</t>
  </si>
  <si>
    <t>用户友好名</t>
  </si>
  <si>
    <t>网元名称，根据运营商的网元命名规则设定。</t>
  </si>
  <si>
    <t>UDMAA03</t>
  </si>
  <si>
    <t>VendorName</t>
  </si>
  <si>
    <t>厂商名称</t>
  </si>
  <si>
    <t>UDMAA04</t>
  </si>
  <si>
    <t>ManagedBy</t>
  </si>
  <si>
    <t>管理节点</t>
  </si>
  <si>
    <t>管理ManagedElement的ManagementNode对象类的DN值</t>
  </si>
  <si>
    <t>UDMAA05</t>
  </si>
  <si>
    <t>ManagementIpAddress</t>
  </si>
  <si>
    <t>网管接口IP地址列表</t>
  </si>
  <si>
    <r>
      <rPr>
        <sz val="10"/>
        <rFont val="宋体"/>
        <family val="3"/>
        <charset val="134"/>
        <scheme val="minor"/>
      </rPr>
      <t xml:space="preserve">网管接口IP地址列表
</t>
    </r>
    <r>
      <rPr>
        <sz val="10"/>
        <color rgb="FF0000FF"/>
        <rFont val="宋体"/>
        <family val="3"/>
        <charset val="134"/>
        <scheme val="minor"/>
      </rPr>
      <t>如支持IPV4V6，IPV4和IPV6都要呈现</t>
    </r>
  </si>
  <si>
    <t>字符串列表</t>
  </si>
  <si>
    <t>UDMAA06</t>
  </si>
  <si>
    <t>A</t>
  </si>
  <si>
    <t>SwVersion</t>
  </si>
  <si>
    <t>软件版本</t>
  </si>
  <si>
    <t>网元的软件版本</t>
  </si>
  <si>
    <t>UDMAA07</t>
  </si>
  <si>
    <t>PatchInfo</t>
  </si>
  <si>
    <t>补丁信息</t>
  </si>
  <si>
    <t>补丁信息,用于表示当前网元加载的补丁名称列表。</t>
  </si>
  <si>
    <t>UDMAA08</t>
  </si>
  <si>
    <t>AdministrativeState</t>
  </si>
  <si>
    <t>管理状态</t>
  </si>
  <si>
    <t>管理的状态，取值范围为{Locked，Unlocked，ShuttingDown}</t>
  </si>
  <si>
    <t>枚举</t>
  </si>
  <si>
    <t>UDMAA09</t>
  </si>
  <si>
    <t>OperationalState</t>
  </si>
  <si>
    <t>运行状态</t>
  </si>
  <si>
    <t>运行的状态，取值范围为{Disabled, Enabled}</t>
  </si>
  <si>
    <t>UDMAB01</t>
  </si>
  <si>
    <t xml:space="preserve">命名属性 </t>
  </si>
  <si>
    <t>UDMAB02</t>
  </si>
  <si>
    <t>对象名称</t>
  </si>
  <si>
    <t>UDMAB03</t>
  </si>
  <si>
    <t>UDMAB04</t>
  </si>
  <si>
    <t>UDMAB05</t>
  </si>
  <si>
    <t>VnfInstanceId</t>
  </si>
  <si>
    <t>虚拟化实例标识</t>
  </si>
  <si>
    <t>虚拟网元的InstanceId</t>
  </si>
  <si>
    <t>UDMAB06</t>
  </si>
  <si>
    <t>Fqdn</t>
  </si>
  <si>
    <t>UdmFunction的FQDN</t>
  </si>
  <si>
    <r>
      <rPr>
        <sz val="10"/>
        <color theme="1"/>
        <rFont val="宋体"/>
        <family val="3"/>
        <charset val="134"/>
        <scheme val="minor"/>
      </rPr>
      <t>基于服务化接口的UdmFunction的FQDN，</t>
    </r>
    <r>
      <rPr>
        <sz val="10"/>
        <color rgb="FF0000FF"/>
        <rFont val="宋体"/>
        <family val="3"/>
        <charset val="134"/>
        <scheme val="minor"/>
      </rPr>
      <t>FQDN结构请参见TS23.003.</t>
    </r>
  </si>
  <si>
    <t>UDMAB07</t>
  </si>
  <si>
    <t>SbiServiceList</t>
  </si>
  <si>
    <t>UdmFunction的服务列表</t>
  </si>
  <si>
    <r>
      <rPr>
        <sz val="10"/>
        <color theme="1"/>
        <rFont val="宋体"/>
        <family val="3"/>
        <charset val="134"/>
      </rPr>
      <t>UdmFunction上所有注册到服务化接口的service列表，该列表由每个service的名称组成。</t>
    </r>
    <r>
      <rPr>
        <sz val="10"/>
        <color rgb="FF0000FF"/>
        <rFont val="宋体"/>
        <family val="3"/>
        <charset val="134"/>
      </rPr>
      <t>其中ServiceName参见29.510 Table 6.1.6.3.11-1: Enumeration ServiceName定义</t>
    </r>
  </si>
  <si>
    <t>UDRAC01</t>
  </si>
  <si>
    <t>UDRAC02</t>
  </si>
  <si>
    <t>UDRAC03</t>
  </si>
  <si>
    <t>UDRAC04</t>
  </si>
  <si>
    <t>UDRAC05</t>
  </si>
  <si>
    <t>UDRAC06</t>
  </si>
  <si>
    <t>UdrFunction的FQDN</t>
  </si>
  <si>
    <r>
      <rPr>
        <sz val="10"/>
        <color theme="1"/>
        <rFont val="宋体"/>
        <family val="3"/>
        <charset val="134"/>
        <scheme val="minor"/>
      </rPr>
      <t>基于服务化接口的UdrFunction的FQDN,</t>
    </r>
    <r>
      <rPr>
        <sz val="10"/>
        <color rgb="FF0000FF"/>
        <rFont val="宋体"/>
        <family val="3"/>
        <charset val="134"/>
        <scheme val="minor"/>
      </rPr>
      <t>FQDN结构请参见TS23.003。</t>
    </r>
  </si>
  <si>
    <t>UDRAC07</t>
  </si>
  <si>
    <r>
      <rPr>
        <sz val="10"/>
        <color theme="1"/>
        <rFont val="宋体"/>
        <family val="3"/>
        <charset val="134"/>
      </rPr>
      <t>UdrFunction上所有注册到服务化接口的service列表，该列表由每个service的名称组成。</t>
    </r>
    <r>
      <rPr>
        <sz val="10"/>
        <color rgb="FF0000FF"/>
        <rFont val="宋体"/>
        <family val="3"/>
        <charset val="134"/>
      </rPr>
      <t>其中ServiceName参见29.510 Table 6.1.6.3.11-1: Enumeration ServiceName定义。</t>
    </r>
  </si>
  <si>
    <t>UDRAC08</t>
  </si>
  <si>
    <t>MaxNumSupi</t>
  </si>
  <si>
    <t>最大可存储的SUPI个数</t>
  </si>
  <si>
    <t>指UDR设计的可存储的最大SUPI数量</t>
  </si>
  <si>
    <t>整数</t>
  </si>
  <si>
    <t>个</t>
  </si>
  <si>
    <t>UDRAC09</t>
  </si>
  <si>
    <t>MaxNumMsisdn</t>
  </si>
  <si>
    <t>最大可存储的MSISDN个数</t>
  </si>
  <si>
    <t>指UDR设计的最大可存储的MSISDN个数</t>
  </si>
  <si>
    <t>UDMAD01</t>
  </si>
  <si>
    <t>UDMAD02</t>
  </si>
  <si>
    <t>UDMAD03</t>
  </si>
  <si>
    <t>UDMAD04</t>
  </si>
  <si>
    <t>UDMAD05</t>
  </si>
  <si>
    <t>UDMAD06</t>
  </si>
  <si>
    <r>
      <rPr>
        <sz val="10"/>
        <color theme="1"/>
        <rFont val="宋体"/>
        <family val="3"/>
        <charset val="134"/>
      </rPr>
      <t>基于服务化接口的AusfFunction的FQDN,</t>
    </r>
    <r>
      <rPr>
        <sz val="10"/>
        <color rgb="FF0000FF"/>
        <rFont val="宋体"/>
        <family val="3"/>
        <charset val="134"/>
      </rPr>
      <t>FQDN结构请参见TS23.003。</t>
    </r>
  </si>
  <si>
    <t>UDMAD07</t>
  </si>
  <si>
    <t>AusfFunction的服务列表</t>
  </si>
  <si>
    <r>
      <rPr>
        <sz val="10"/>
        <color theme="1"/>
        <rFont val="宋体"/>
        <family val="3"/>
        <charset val="134"/>
      </rPr>
      <t>AusfFunction上所有注册到服务化接口的service列表，该列表由每个service的名称组成。</t>
    </r>
    <r>
      <rPr>
        <sz val="10"/>
        <color rgb="FF0000FF"/>
        <rFont val="宋体"/>
        <family val="3"/>
        <charset val="134"/>
      </rPr>
      <t>其中ServiceName参见29.510 Table 6.1.6.3.11-1: Enumeration ServiceName定义。</t>
    </r>
  </si>
  <si>
    <t>UDMAE01</t>
  </si>
  <si>
    <t>无</t>
  </si>
  <si>
    <t>UDMAE02</t>
  </si>
  <si>
    <t>用户友好名，由EMS厂商自己指定，做为其内部标识，并可被NMS修改。</t>
  </si>
  <si>
    <t>UDMAE03</t>
  </si>
  <si>
    <t>InterfaceType</t>
  </si>
  <si>
    <t>接口类型</t>
  </si>
  <si>
    <t>包含管理接口和业务接口。枚举型{Mgt,N8,N10,N12,N21}，备注：管理接口为Mgt。</t>
  </si>
  <si>
    <t>枚举值</t>
  </si>
  <si>
    <t>管理接口：网管维护接口
业务接口：网元业务接口</t>
  </si>
  <si>
    <t>UDMAE04</t>
  </si>
  <si>
    <t>LocIpV4AddrList</t>
  </si>
  <si>
    <t>本端IPV4地址列表</t>
  </si>
  <si>
    <t>参考点所关联的本端网元的IP地址列表（Ipv4地址格式），如无IPV4地址，填写{Default}。</t>
  </si>
  <si>
    <t>UDMAE05</t>
  </si>
  <si>
    <t>LocIpV6AddrList</t>
  </si>
  <si>
    <t>本端IPV6地址列表</t>
  </si>
  <si>
    <t>参考点所关联的本端网元的IP地址列表（Ipv6地址格式），如无IPV6地址，填写{Default}。</t>
  </si>
  <si>
    <t>一、UDM包含关系图</t>
  </si>
  <si>
    <t>二、UDM继承关系图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</si>
  <si>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</si>
  <si>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</si>
  <si>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</si>
  <si>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</si>
  <si>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</si>
  <si>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</si>
  <si>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</si>
  <si>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</si>
  <si>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</si>
  <si>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</si>
  <si>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</si>
  <si>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</si>
  <si>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</si>
  <si>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</si>
  <si>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</si>
  <si>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</si>
  <si>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</si>
  <si>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</si>
  <si>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</si>
  <si>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</si>
  <si>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</si>
  <si>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</si>
  <si>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</si>
  <si>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</si>
  <si>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</si>
  <si>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</si>
  <si>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</si>
  <si>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</si>
  <si>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</si>
  <si>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</si>
  <si>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</si>
  <si>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</si>
  <si>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</si>
  <si>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</si>
  <si>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</si>
  <si>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</si>
  <si>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</si>
  <si>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</si>
  <si>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</si>
  <si>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</si>
  <si>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</si>
  <si>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</si>
  <si>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</si>
  <si>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</si>
  <si>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</si>
  <si>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</si>
  <si>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</si>
  <si>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</si>
  <si>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</si>
  <si>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</si>
  <si>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</si>
  <si>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</si>
  <si>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</si>
  <si>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</si>
  <si>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</si>
  <si>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</si>
  <si>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</si>
  <si>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</si>
  <si>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</si>
  <si>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</si>
  <si>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</si>
  <si>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SubNetwork</t>
    <phoneticPr fontId="20" type="noConversion"/>
  </si>
  <si>
    <t>ManagedElement</t>
    <phoneticPr fontId="20" type="noConversion"/>
  </si>
  <si>
    <t>UdrFunction的服务列表</t>
    <phoneticPr fontId="20" type="noConversion"/>
  </si>
  <si>
    <t>AusfFunction的FQDN</t>
    <phoneticPr fontId="20" type="noConversion"/>
  </si>
  <si>
    <t>UserLabel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</si>
</sst>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9"/>
      <name val="宋体"/>
      <family val="3"/>
      <charset val="134"/>
      <scheme val="minor"/>
    </font>
    <font>
      <sz val="10"/>
      <color rgb="FF0000CC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  <font>
      <b/>
      <sz val="11"/>
      <name val="Calibri"/>
      <family val="2"/>
    </font>
    <font>
      <b/>
      <sz val="10"/>
      <name val="黑体"/>
      <family val="3"/>
      <charset val="134"/>
    </font>
    <font>
      <sz val="10"/>
      <color indexed="12"/>
      <name val="宋体"/>
      <family val="3"/>
      <charset val="134"/>
    </font>
    <font>
      <sz val="10"/>
      <color rgb="FF0000FF"/>
      <name val="宋体"/>
      <family val="3"/>
      <charset val="134"/>
    </font>
    <font>
      <sz val="10"/>
      <color rgb="FF060EFF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1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vertical="center" wrapText="1"/>
    </xf>
    <xf numFmtId="0" fontId="1" fillId="0" borderId="1" xfId="3" applyFont="1" applyBorder="1" applyAlignment="1">
      <alignment vertical="center"/>
    </xf>
    <xf numFmtId="0" fontId="4" fillId="4" borderId="0" xfId="0" applyFont="1" applyFill="1"/>
    <xf numFmtId="0" fontId="1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3" applyFont="1" applyBorder="1"/>
    <xf numFmtId="0" fontId="1" fillId="0" borderId="1" xfId="0" applyFont="1" applyBorder="1"/>
    <xf numFmtId="0" fontId="1" fillId="0" borderId="0" xfId="0" applyFont="1"/>
    <xf numFmtId="0" fontId="1" fillId="0" borderId="0" xfId="3" applyFont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3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6" fillId="2" borderId="1" xfId="3" applyFont="1" applyFill="1" applyBorder="1" applyAlignment="1">
      <alignment horizontal="left" vertical="center"/>
    </xf>
    <xf numFmtId="0" fontId="6" fillId="2" borderId="1" xfId="3" applyFont="1" applyFill="1" applyBorder="1" applyAlignment="1">
      <alignment horizontal="left" vertical="center" wrapText="1"/>
    </xf>
    <xf numFmtId="0" fontId="1" fillId="0" borderId="0" xfId="3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justify"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justify" vertical="center" wrapText="1"/>
    </xf>
    <xf numFmtId="0" fontId="5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3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3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0" xfId="2" applyFont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4" applyFont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justify" vertical="center"/>
    </xf>
    <xf numFmtId="0" fontId="10" fillId="0" borderId="0" xfId="2" applyFont="1" applyAlignment="1">
      <alignment horizontal="justify" vertical="center"/>
    </xf>
    <xf numFmtId="0" fontId="11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0" fontId="1" fillId="7" borderId="1" xfId="2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" fillId="10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10" borderId="1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10" fontId="4" fillId="11" borderId="1" xfId="0" applyNumberFormat="1" applyFont="1" applyFill="1" applyBorder="1" applyAlignment="1">
      <alignment horizontal="center" vertical="center" wrapText="1"/>
    </xf>
    <xf numFmtId="0" fontId="15" fillId="0" borderId="0" xfId="2" applyFont="1"/>
    <xf numFmtId="0" fontId="4" fillId="0" borderId="0" xfId="2" applyFont="1" applyAlignment="1">
      <alignment horizontal="center"/>
    </xf>
    <xf numFmtId="0" fontId="4" fillId="0" borderId="0" xfId="2" applyFont="1"/>
    <xf numFmtId="0" fontId="8" fillId="0" borderId="1" xfId="1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wrapText="1"/>
    </xf>
    <xf numFmtId="0" fontId="15" fillId="0" borderId="1" xfId="2" applyFont="1" applyBorder="1" applyAlignment="1">
      <alignment horizontal="center" vertical="center"/>
    </xf>
    <xf numFmtId="14" fontId="15" fillId="0" borderId="1" xfId="2" applyNumberFormat="1" applyFont="1" applyBorder="1" applyAlignment="1">
      <alignment horizontal="center"/>
    </xf>
    <xf numFmtId="0" fontId="15" fillId="0" borderId="1" xfId="2" applyFont="1" applyBorder="1" applyAlignment="1">
      <alignment wrapText="1"/>
    </xf>
    <xf numFmtId="14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/>
    </xf>
    <xf numFmtId="0" fontId="15" fillId="0" borderId="1" xfId="2" applyFont="1" applyBorder="1" applyAlignment="1">
      <alignment horizontal="center"/>
    </xf>
    <xf numFmtId="0" fontId="15" fillId="0" borderId="1" xfId="2" applyFont="1" applyBorder="1"/>
    <xf numFmtId="14" fontId="15" fillId="0" borderId="0" xfId="2" applyNumberFormat="1" applyFont="1" applyAlignment="1">
      <alignment horizontal="center"/>
    </xf>
    <xf numFmtId="0" fontId="15" fillId="0" borderId="0" xfId="2" applyFont="1" applyAlignment="1">
      <alignment wrapText="1"/>
    </xf>
    <xf numFmtId="0" fontId="16" fillId="0" borderId="1" xfId="2" applyFont="1" applyBorder="1"/>
    <xf numFmtId="14" fontId="15" fillId="0" borderId="4" xfId="2" applyNumberFormat="1" applyFont="1" applyBorder="1" applyAlignment="1">
      <alignment horizontal="center"/>
    </xf>
    <xf numFmtId="14" fontId="4" fillId="0" borderId="0" xfId="2" applyNumberFormat="1" applyFont="1"/>
    <xf numFmtId="0" fontId="15" fillId="0" borderId="9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4" fillId="11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11" borderId="1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1" fillId="7" borderId="2" xfId="2" applyFont="1" applyFill="1" applyBorder="1" applyAlignment="1">
      <alignment horizontal="center" vertical="center"/>
    </xf>
    <xf numFmtId="0" fontId="1" fillId="7" borderId="3" xfId="2" applyFont="1" applyFill="1" applyBorder="1" applyAlignment="1">
      <alignment horizontal="center" vertical="center"/>
    </xf>
    <xf numFmtId="0" fontId="1" fillId="7" borderId="4" xfId="2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5">
    <cellStyle name="0,0_x000d__x000a_NA_x000d__x000a_" xfId="2" xr:uid="{00000000-0005-0000-0000-000015000000}"/>
    <cellStyle name="常规" xfId="0" builtinId="0"/>
    <cellStyle name="常规_NRM-Mgw(v3.0.0)_20081219r1-中兴答复r1" xfId="3" xr:uid="{00000000-0005-0000-0000-000033000000}"/>
    <cellStyle name="常规_中国移动3G OMC北向接口配置资源模型ICS－BG分册" xfId="1" xr:uid="{00000000-0005-0000-0000-000012000000}"/>
    <cellStyle name="样式 1" xfId="4" xr:uid="{00000000-0005-0000-0000-000034000000}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9" defaultPivotStyle="PivotStyleLight16"/>
  <colors>
    <mruColors>
      <color rgb="FF0000FF"/>
      <color rgb="FFFF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1</xdr:row>
      <xdr:rowOff>19050</xdr:rowOff>
    </xdr:from>
    <xdr:to>
      <xdr:col>12</xdr:col>
      <xdr:colOff>190500</xdr:colOff>
      <xdr:row>17</xdr:row>
      <xdr:rowOff>171450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209550"/>
          <a:ext cx="6667500" cy="3200400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21</xdr:row>
      <xdr:rowOff>114300</xdr:rowOff>
    </xdr:from>
    <xdr:to>
      <xdr:col>10</xdr:col>
      <xdr:colOff>638175</xdr:colOff>
      <xdr:row>40</xdr:row>
      <xdr:rowOff>9525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9675" y="4114800"/>
          <a:ext cx="6286500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C12" sqref="C12"/>
    </sheetView>
  </sheetViews>
  <sheetFormatPr defaultColWidth="9" defaultRowHeight="12" x14ac:dyDescent="0.15"/>
  <cols>
    <col min="1" max="1" width="6.69921875" style="78" customWidth="1"/>
    <col min="2" max="2" width="11.59765625" style="78" customWidth="1"/>
    <col min="3" max="3" width="60.59765625" style="79" customWidth="1"/>
    <col min="4" max="4" width="24.19921875" style="79" customWidth="1"/>
    <col min="5" max="16384" width="9" style="79"/>
  </cols>
  <sheetData>
    <row r="1" spans="1:4" x14ac:dyDescent="0.15">
      <c r="A1" s="80" t="s">
        <v>0</v>
      </c>
      <c r="B1" s="80" t="s">
        <v>1</v>
      </c>
      <c r="C1" s="80" t="s">
        <v>2</v>
      </c>
      <c r="D1" s="80" t="s">
        <v>3</v>
      </c>
    </row>
    <row r="2" spans="1:4" x14ac:dyDescent="0.15">
      <c r="A2" s="81" t="s">
        <v>4</v>
      </c>
      <c r="B2" s="82">
        <v>43439</v>
      </c>
      <c r="C2" s="83" t="s">
        <v>5</v>
      </c>
      <c r="D2" s="83" t="s">
        <v>6</v>
      </c>
    </row>
    <row r="3" spans="1:4" ht="36" x14ac:dyDescent="0.15">
      <c r="A3" s="81" t="s">
        <v>7</v>
      </c>
      <c r="B3" s="82">
        <v>43451</v>
      </c>
      <c r="C3" s="84" t="s">
        <v>8</v>
      </c>
      <c r="D3" s="83"/>
    </row>
    <row r="4" spans="1:4" s="77" customFormat="1" x14ac:dyDescent="0.15">
      <c r="A4" s="81" t="s">
        <v>9</v>
      </c>
      <c r="B4" s="82">
        <v>43482</v>
      </c>
      <c r="C4" s="83" t="s">
        <v>10</v>
      </c>
      <c r="D4" s="83" t="s">
        <v>11</v>
      </c>
    </row>
    <row r="5" spans="1:4" ht="24" x14ac:dyDescent="0.15">
      <c r="A5" s="81" t="s">
        <v>12</v>
      </c>
      <c r="B5" s="82">
        <v>43516</v>
      </c>
      <c r="C5" s="84" t="s">
        <v>13</v>
      </c>
      <c r="D5" s="83" t="s">
        <v>6</v>
      </c>
    </row>
    <row r="6" spans="1:4" ht="24" x14ac:dyDescent="0.15">
      <c r="A6" s="85" t="s">
        <v>14</v>
      </c>
      <c r="B6" s="86">
        <v>43732</v>
      </c>
      <c r="C6" s="87" t="s">
        <v>15</v>
      </c>
      <c r="D6" s="83" t="s">
        <v>6</v>
      </c>
    </row>
    <row r="7" spans="1:4" ht="36" x14ac:dyDescent="0.15">
      <c r="A7" s="81" t="s">
        <v>16</v>
      </c>
      <c r="B7" s="88">
        <v>43821</v>
      </c>
      <c r="C7" s="89" t="s">
        <v>17</v>
      </c>
      <c r="D7" s="90" t="s">
        <v>18</v>
      </c>
    </row>
    <row r="8" spans="1:4" x14ac:dyDescent="0.15">
      <c r="A8" s="91" t="s">
        <v>19</v>
      </c>
      <c r="B8" s="82">
        <v>44187</v>
      </c>
      <c r="C8" s="83" t="s">
        <v>20</v>
      </c>
      <c r="D8" s="83" t="s">
        <v>21</v>
      </c>
    </row>
    <row r="9" spans="1:4" x14ac:dyDescent="0.15">
      <c r="A9" s="92" t="s">
        <v>22</v>
      </c>
      <c r="B9" s="86">
        <v>44256</v>
      </c>
      <c r="C9" s="93" t="s">
        <v>23</v>
      </c>
      <c r="D9" s="93" t="s">
        <v>21</v>
      </c>
    </row>
    <row r="10" spans="1:4" ht="48" x14ac:dyDescent="0.15">
      <c r="A10" s="99" t="s">
        <v>24</v>
      </c>
      <c r="B10" s="94">
        <v>44769</v>
      </c>
      <c r="C10" s="95" t="s">
        <v>25</v>
      </c>
      <c r="D10" s="96" t="s">
        <v>26</v>
      </c>
    </row>
    <row r="11" spans="1:4" ht="24" x14ac:dyDescent="0.15">
      <c r="A11" s="100"/>
      <c r="B11" s="97">
        <v>44804</v>
      </c>
      <c r="C11" s="87" t="s">
        <v>27</v>
      </c>
      <c r="D11" s="96" t="s">
        <v>26</v>
      </c>
    </row>
    <row r="12" spans="1:4" x14ac:dyDescent="0.15">
      <c r="A12" s="100"/>
      <c r="B12" s="94">
        <v>44812</v>
      </c>
      <c r="C12" s="77" t="s">
        <v>28</v>
      </c>
      <c r="D12" s="93" t="s">
        <v>26</v>
      </c>
    </row>
    <row r="17" spans="3:3" x14ac:dyDescent="0.15">
      <c r="C17" s="98"/>
    </row>
  </sheetData>
  <mergeCells count="1">
    <mergeCell ref="A10:A12"/>
  </mergeCells>
  <phoneticPr fontId="20" type="noConversion"/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workbookViewId="0">
      <selection activeCell="F12" sqref="F12"/>
    </sheetView>
  </sheetViews>
  <sheetFormatPr defaultColWidth="9" defaultRowHeight="15.6" x14ac:dyDescent="0.25"/>
  <sheetData>
    <row r="1" spans="1:12" x14ac:dyDescent="0.25">
      <c r="A1" s="101" t="s">
        <v>29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x14ac:dyDescent="0.25">
      <c r="A2" s="103" t="s">
        <v>30</v>
      </c>
      <c r="B2" s="104"/>
      <c r="C2" s="104"/>
      <c r="D2" s="105"/>
      <c r="E2" s="106" t="s">
        <v>31</v>
      </c>
      <c r="F2" s="104"/>
      <c r="G2" s="104"/>
      <c r="H2" s="104"/>
      <c r="I2" s="104"/>
      <c r="J2" s="104"/>
      <c r="K2" s="104"/>
      <c r="L2" s="105"/>
    </row>
    <row r="3" spans="1:12" x14ac:dyDescent="0.25">
      <c r="A3" s="103" t="s">
        <v>32</v>
      </c>
      <c r="B3" s="104"/>
      <c r="C3" s="104"/>
      <c r="D3" s="105"/>
      <c r="E3" s="106" t="s">
        <v>33</v>
      </c>
      <c r="F3" s="104"/>
      <c r="G3" s="104"/>
      <c r="H3" s="104"/>
      <c r="I3" s="104"/>
      <c r="J3" s="104"/>
      <c r="K3" s="104"/>
      <c r="L3" s="105"/>
    </row>
    <row r="4" spans="1:12" x14ac:dyDescent="0.25">
      <c r="A4" s="103" t="s">
        <v>34</v>
      </c>
      <c r="B4" s="104"/>
      <c r="C4" s="104"/>
      <c r="D4" s="105"/>
      <c r="E4" s="106" t="s">
        <v>35</v>
      </c>
      <c r="F4" s="104"/>
      <c r="G4" s="104"/>
      <c r="H4" s="104"/>
      <c r="I4" s="104"/>
      <c r="J4" s="104"/>
      <c r="K4" s="104"/>
      <c r="L4" s="105"/>
    </row>
    <row r="5" spans="1:12" x14ac:dyDescent="0.25">
      <c r="A5" s="103" t="s">
        <v>36</v>
      </c>
      <c r="B5" s="104"/>
      <c r="C5" s="104"/>
      <c r="D5" s="105"/>
      <c r="E5" s="106" t="s">
        <v>37</v>
      </c>
      <c r="F5" s="104"/>
      <c r="G5" s="104"/>
      <c r="H5" s="104"/>
      <c r="I5" s="104"/>
      <c r="J5" s="104"/>
      <c r="K5" s="104"/>
      <c r="L5" s="105"/>
    </row>
    <row r="6" spans="1:12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</row>
    <row r="7" spans="1:12" ht="24" x14ac:dyDescent="0.25">
      <c r="A7" s="103" t="s">
        <v>38</v>
      </c>
      <c r="B7" s="105"/>
      <c r="C7" s="74" t="s">
        <v>39</v>
      </c>
      <c r="D7" s="74" t="s">
        <v>40</v>
      </c>
      <c r="E7" s="74" t="s">
        <v>41</v>
      </c>
      <c r="F7" s="74" t="s">
        <v>42</v>
      </c>
      <c r="G7" s="74" t="s">
        <v>43</v>
      </c>
      <c r="H7" s="74" t="s">
        <v>44</v>
      </c>
      <c r="I7" s="74" t="s">
        <v>45</v>
      </c>
      <c r="J7" s="74" t="s">
        <v>46</v>
      </c>
      <c r="K7" s="74" t="s">
        <v>47</v>
      </c>
      <c r="L7" s="74" t="s">
        <v>48</v>
      </c>
    </row>
    <row r="8" spans="1:12" x14ac:dyDescent="0.25">
      <c r="A8" s="103" t="s">
        <v>49</v>
      </c>
      <c r="B8" s="74" t="s">
        <v>50</v>
      </c>
      <c r="C8" s="74">
        <f>Index!E7</f>
        <v>3</v>
      </c>
      <c r="D8" s="75" t="s">
        <v>51</v>
      </c>
      <c r="E8" s="75">
        <f>Index!O7</f>
        <v>0</v>
      </c>
      <c r="F8" s="75">
        <f>Index!U7</f>
        <v>0</v>
      </c>
      <c r="G8" s="75">
        <f>Index!AA7</f>
        <v>0</v>
      </c>
      <c r="H8" s="75">
        <f>Index!AG7</f>
        <v>0</v>
      </c>
      <c r="I8" s="75">
        <f>Index!AM7</f>
        <v>0</v>
      </c>
      <c r="J8" s="76">
        <f>(E8+E11)/(C8+C11-D11)</f>
        <v>0</v>
      </c>
      <c r="K8" s="76">
        <f>((E8+E11)+0.8*(F8+F11)+0.6*(G8+G11)+0.4*(H8+H11)+0.2*(I8+I11))/(C8+C11-D11)</f>
        <v>0</v>
      </c>
      <c r="L8" s="76">
        <f>((E8+E11)+(F8+F11)+(G8+G11)+(H8+H11)+(I8+I11))/(C8+C11-D11)</f>
        <v>0</v>
      </c>
    </row>
    <row r="9" spans="1:12" x14ac:dyDescent="0.25">
      <c r="A9" s="108"/>
      <c r="B9" s="74" t="s">
        <v>52</v>
      </c>
      <c r="C9" s="74">
        <f>Index!F7</f>
        <v>34</v>
      </c>
      <c r="D9" s="75" t="s">
        <v>51</v>
      </c>
      <c r="E9" s="75">
        <f>Index!P7</f>
        <v>0</v>
      </c>
      <c r="F9" s="75">
        <f>Index!V7</f>
        <v>0</v>
      </c>
      <c r="G9" s="75">
        <f>Index!AB7</f>
        <v>0</v>
      </c>
      <c r="H9" s="75">
        <f>Index!AH7</f>
        <v>0</v>
      </c>
      <c r="I9" s="75">
        <f>Index!AN7</f>
        <v>0</v>
      </c>
      <c r="J9" s="76">
        <f>(E9+E12)/(C9+C12-D12)</f>
        <v>0</v>
      </c>
      <c r="K9" s="76">
        <f>((E9+E12)+0.8*(F9+F12)+0.6*(G9+G12)+0.4*(H9+H12)+0.2*(I9+I12))/(C9+C12-D12)</f>
        <v>0</v>
      </c>
      <c r="L9" s="76">
        <f>((E9+E12)+(F9+F12)+(G9+G12)+(H9+H12)+(I9+I12))/(C9+C12-D12)</f>
        <v>0</v>
      </c>
    </row>
    <row r="10" spans="1:12" x14ac:dyDescent="0.25">
      <c r="A10" s="108"/>
      <c r="B10" s="74" t="s">
        <v>53</v>
      </c>
      <c r="C10" s="74">
        <f>Index!G7</f>
        <v>0</v>
      </c>
      <c r="D10" s="75" t="s">
        <v>51</v>
      </c>
      <c r="E10" s="75">
        <f>Index!Q7</f>
        <v>0</v>
      </c>
      <c r="F10" s="75">
        <f>Index!W7</f>
        <v>0</v>
      </c>
      <c r="G10" s="75">
        <f>Index!AC7</f>
        <v>0</v>
      </c>
      <c r="H10" s="75">
        <f>Index!AI7</f>
        <v>0</v>
      </c>
      <c r="I10" s="75">
        <f>Index!AO7</f>
        <v>0</v>
      </c>
      <c r="J10" s="76" t="e">
        <f>(E10+E13)/(C10+C13-D13)</f>
        <v>#DIV/0!</v>
      </c>
      <c r="K10" s="76" t="e">
        <f>((E10+E13)+0.8*(F10+F13)+0.6*(G10+G13)+0.4*(H10+H13)+0.2*(I10+I13))/(C10+C13-D13)</f>
        <v>#DIV/0!</v>
      </c>
      <c r="L10" s="76" t="e">
        <f>((E10+E13)+(F10+F13)+(G10+G13)+(H10+H13)+(I10+I13))/(C10+C13-D13)</f>
        <v>#DIV/0!</v>
      </c>
    </row>
    <row r="11" spans="1:12" x14ac:dyDescent="0.25">
      <c r="A11" s="103"/>
      <c r="B11" s="74" t="s">
        <v>54</v>
      </c>
      <c r="C11" s="74">
        <f>Index!H7</f>
        <v>0</v>
      </c>
      <c r="D11" s="75">
        <f>Index!L7</f>
        <v>0</v>
      </c>
      <c r="E11" s="75">
        <f>Index!R7</f>
        <v>0</v>
      </c>
      <c r="F11" s="75">
        <f>Index!X7</f>
        <v>0</v>
      </c>
      <c r="G11" s="75">
        <f>Index!AD7</f>
        <v>0</v>
      </c>
      <c r="H11" s="75">
        <f>Index!AJ7</f>
        <v>0</v>
      </c>
      <c r="I11" s="75">
        <f>Index!AP7</f>
        <v>0</v>
      </c>
      <c r="J11" s="103" t="s">
        <v>51</v>
      </c>
      <c r="K11" s="109"/>
      <c r="L11" s="110"/>
    </row>
    <row r="12" spans="1:12" x14ac:dyDescent="0.25">
      <c r="A12" s="103"/>
      <c r="B12" s="74" t="s">
        <v>55</v>
      </c>
      <c r="C12" s="74">
        <f>Index!I7</f>
        <v>0</v>
      </c>
      <c r="D12" s="75">
        <f>Index!M7</f>
        <v>0</v>
      </c>
      <c r="E12" s="75">
        <f>Index!S7</f>
        <v>0</v>
      </c>
      <c r="F12" s="75">
        <f>Index!Y7</f>
        <v>0</v>
      </c>
      <c r="G12" s="75">
        <f>Index!AE7</f>
        <v>0</v>
      </c>
      <c r="H12" s="75">
        <f>Index!AK7</f>
        <v>0</v>
      </c>
      <c r="I12" s="75">
        <f>Index!AQ7</f>
        <v>0</v>
      </c>
      <c r="J12" s="111"/>
      <c r="K12" s="111"/>
      <c r="L12" s="108"/>
    </row>
    <row r="13" spans="1:12" x14ac:dyDescent="0.25">
      <c r="A13" s="103"/>
      <c r="B13" s="74" t="s">
        <v>56</v>
      </c>
      <c r="C13" s="74">
        <f>Index!J7</f>
        <v>0</v>
      </c>
      <c r="D13" s="75">
        <f>Index!N7</f>
        <v>0</v>
      </c>
      <c r="E13" s="75">
        <f>Index!T7</f>
        <v>0</v>
      </c>
      <c r="F13" s="75">
        <f>Index!Z7</f>
        <v>0</v>
      </c>
      <c r="G13" s="75">
        <f>Index!AF7</f>
        <v>0</v>
      </c>
      <c r="H13" s="75">
        <f>Index!AL7</f>
        <v>0</v>
      </c>
      <c r="I13" s="75">
        <f>Index!AR7</f>
        <v>0</v>
      </c>
      <c r="J13" s="103"/>
      <c r="K13" s="103"/>
      <c r="L13" s="103"/>
    </row>
    <row r="14" spans="1:12" x14ac:dyDescent="0.2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</row>
    <row r="15" spans="1:12" x14ac:dyDescent="0.2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</row>
    <row r="16" spans="1:12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1:12" x14ac:dyDescent="0.25">
      <c r="A17" s="102" t="s">
        <v>57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 x14ac:dyDescent="0.25">
      <c r="A18" s="107" t="s">
        <v>58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12" x14ac:dyDescent="0.25">
      <c r="A19" s="107" t="s">
        <v>59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 x14ac:dyDescent="0.25">
      <c r="A20" s="107" t="s">
        <v>60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x14ac:dyDescent="0.25">
      <c r="A21" s="107" t="s">
        <v>61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 x14ac:dyDescent="0.25">
      <c r="A22" s="107" t="s">
        <v>62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 x14ac:dyDescent="0.25">
      <c r="A23" s="107" t="s">
        <v>63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</sheetData>
  <mergeCells count="21">
    <mergeCell ref="A21:L21"/>
    <mergeCell ref="A22:L22"/>
    <mergeCell ref="A23:L23"/>
    <mergeCell ref="A8:A13"/>
    <mergeCell ref="J11:L13"/>
    <mergeCell ref="A14:L16"/>
    <mergeCell ref="A7:B7"/>
    <mergeCell ref="A17:L17"/>
    <mergeCell ref="A18:L18"/>
    <mergeCell ref="A19:L19"/>
    <mergeCell ref="A20:L20"/>
    <mergeCell ref="A4:D4"/>
    <mergeCell ref="E4:L4"/>
    <mergeCell ref="A5:D5"/>
    <mergeCell ref="E5:L5"/>
    <mergeCell ref="A6:L6"/>
    <mergeCell ref="A1:L1"/>
    <mergeCell ref="A2:D2"/>
    <mergeCell ref="E2:L2"/>
    <mergeCell ref="A3:D3"/>
    <mergeCell ref="E3:L3"/>
  </mergeCells>
  <phoneticPr fontId="20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7"/>
  <sheetViews>
    <sheetView workbookViewId="0">
      <selection activeCell="B3" sqref="B3"/>
    </sheetView>
  </sheetViews>
  <sheetFormatPr defaultColWidth="9" defaultRowHeight="12" x14ac:dyDescent="0.15"/>
  <cols>
    <col min="1" max="1" width="4.59765625" style="56" customWidth="1"/>
    <col min="2" max="2" width="15.3984375" style="56" customWidth="1"/>
    <col min="3" max="4" width="14.8984375" style="56" customWidth="1"/>
    <col min="5" max="10" width="5.8984375" style="56" customWidth="1"/>
    <col min="11" max="11" width="4.59765625" style="56" customWidth="1"/>
    <col min="12" max="16384" width="9" style="56"/>
  </cols>
  <sheetData>
    <row r="1" spans="1:44" ht="36" x14ac:dyDescent="0.15">
      <c r="A1" s="57" t="s">
        <v>64</v>
      </c>
      <c r="B1" s="57" t="s">
        <v>65</v>
      </c>
      <c r="C1" s="57" t="s">
        <v>66</v>
      </c>
      <c r="D1" s="57" t="s">
        <v>67</v>
      </c>
      <c r="E1" s="57" t="s">
        <v>68</v>
      </c>
      <c r="F1" s="57" t="s">
        <v>69</v>
      </c>
      <c r="G1" s="57" t="s">
        <v>70</v>
      </c>
      <c r="H1" s="57" t="s">
        <v>71</v>
      </c>
      <c r="I1" s="57" t="s">
        <v>72</v>
      </c>
      <c r="J1" s="57" t="s">
        <v>73</v>
      </c>
      <c r="K1" s="57" t="s">
        <v>74</v>
      </c>
      <c r="L1" s="69" t="s">
        <v>75</v>
      </c>
      <c r="M1" s="69" t="s">
        <v>76</v>
      </c>
      <c r="N1" s="69" t="s">
        <v>77</v>
      </c>
      <c r="O1" s="70" t="s">
        <v>78</v>
      </c>
      <c r="P1" s="70" t="s">
        <v>79</v>
      </c>
      <c r="Q1" s="70" t="s">
        <v>80</v>
      </c>
      <c r="R1" s="70" t="s">
        <v>81</v>
      </c>
      <c r="S1" s="70" t="s">
        <v>82</v>
      </c>
      <c r="T1" s="70" t="s">
        <v>83</v>
      </c>
      <c r="U1" s="69" t="s">
        <v>84</v>
      </c>
      <c r="V1" s="69" t="s">
        <v>85</v>
      </c>
      <c r="W1" s="69" t="s">
        <v>86</v>
      </c>
      <c r="X1" s="69" t="s">
        <v>87</v>
      </c>
      <c r="Y1" s="69" t="s">
        <v>88</v>
      </c>
      <c r="Z1" s="69" t="s">
        <v>89</v>
      </c>
      <c r="AA1" s="70" t="s">
        <v>90</v>
      </c>
      <c r="AB1" s="70" t="s">
        <v>91</v>
      </c>
      <c r="AC1" s="70" t="s">
        <v>92</v>
      </c>
      <c r="AD1" s="70" t="s">
        <v>93</v>
      </c>
      <c r="AE1" s="70" t="s">
        <v>94</v>
      </c>
      <c r="AF1" s="70" t="s">
        <v>95</v>
      </c>
      <c r="AG1" s="69" t="s">
        <v>96</v>
      </c>
      <c r="AH1" s="69" t="s">
        <v>97</v>
      </c>
      <c r="AI1" s="69" t="s">
        <v>98</v>
      </c>
      <c r="AJ1" s="69" t="s">
        <v>99</v>
      </c>
      <c r="AK1" s="69" t="s">
        <v>100</v>
      </c>
      <c r="AL1" s="69" t="s">
        <v>101</v>
      </c>
      <c r="AM1" s="70" t="s">
        <v>102</v>
      </c>
      <c r="AN1" s="70" t="s">
        <v>103</v>
      </c>
      <c r="AO1" s="70" t="s">
        <v>104</v>
      </c>
      <c r="AP1" s="70" t="s">
        <v>105</v>
      </c>
      <c r="AQ1" s="70" t="s">
        <v>106</v>
      </c>
      <c r="AR1" s="70" t="s">
        <v>107</v>
      </c>
    </row>
    <row r="2" spans="1:44" ht="15.6" x14ac:dyDescent="0.15">
      <c r="A2" s="58" t="s">
        <v>108</v>
      </c>
      <c r="B2" s="59" t="s">
        <v>109</v>
      </c>
      <c r="C2" s="60" t="s">
        <v>110</v>
      </c>
      <c r="D2" s="61" t="s">
        <v>303</v>
      </c>
      <c r="E2" s="58">
        <f>COUNTIF(AA!$B:$B,"A")</f>
        <v>1</v>
      </c>
      <c r="F2" s="58">
        <f>COUNTIF(AA!$B:$B,"B")</f>
        <v>8</v>
      </c>
      <c r="G2" s="58">
        <f>COUNTIF(AA!$B:$B,"C")</f>
        <v>0</v>
      </c>
      <c r="H2" s="58">
        <f>COUNTIF(AA!$B:$B,"CA")</f>
        <v>0</v>
      </c>
      <c r="I2" s="58">
        <f>COUNTIF(AA!$B:$B,"CB")</f>
        <v>0</v>
      </c>
      <c r="J2" s="58">
        <f>COUNTIF(AA!$B:$B,"CC")</f>
        <v>0</v>
      </c>
      <c r="K2" s="71">
        <f>SUM($E2:$J2)</f>
        <v>9</v>
      </c>
      <c r="L2" s="72">
        <f>SUMPRODUCT((AA!$B:$B="CA")*(AA!$I:$I="NA"))</f>
        <v>0</v>
      </c>
      <c r="M2" s="72">
        <f>SUMPRODUCT((AA!$B:$B="CB")*(AA!$I:$I="NA"))</f>
        <v>0</v>
      </c>
      <c r="N2" s="72">
        <f>SUMPRODUCT((AA!$B:$B="CC")*(AA!$I:$I="NA"))</f>
        <v>0</v>
      </c>
      <c r="O2" s="72">
        <f>SUMPRODUCT((AA!$B:$B="A")*(AA!$I:$I="T"))</f>
        <v>0</v>
      </c>
      <c r="P2" s="72">
        <f>SUMPRODUCT((AA!$B:$B="B")*(AA!$I:$I="T"))</f>
        <v>0</v>
      </c>
      <c r="Q2" s="72">
        <f>SUMPRODUCT((AA!$B:$B="C")*(AA!$I:$I="T"))</f>
        <v>0</v>
      </c>
      <c r="R2" s="72">
        <f>SUMPRODUCT((AA!$B:$B="CA")*(AA!$I:$I="T"))</f>
        <v>0</v>
      </c>
      <c r="S2" s="72">
        <f>SUMPRODUCT((AA!$B:$B="CB")*(AA!$I:$I="T"))</f>
        <v>0</v>
      </c>
      <c r="T2" s="72">
        <f>SUMPRODUCT((AA!$B:$B="CC")*(AA!$I:$I="T"))</f>
        <v>0</v>
      </c>
      <c r="U2" s="72">
        <f>SUMPRODUCT((AA!$B:$B="A")*(AA!$I:$I="T+1Q"))</f>
        <v>0</v>
      </c>
      <c r="V2" s="72">
        <f>SUMPRODUCT((AA!$B:$B="B")*(AA!$I:$I="T+1Q"))</f>
        <v>0</v>
      </c>
      <c r="W2" s="72">
        <f>SUMPRODUCT((AA!$B:$B="C")*(AA!$I:$I="T+1Q"))</f>
        <v>0</v>
      </c>
      <c r="X2" s="72">
        <f>SUMPRODUCT((AA!$B:$B="CA")*(AA!$I:$I="T+1Q"))</f>
        <v>0</v>
      </c>
      <c r="Y2" s="72">
        <f>SUMPRODUCT((AA!$B:$B="CB")*(AA!$I:$I="T+1Q"))</f>
        <v>0</v>
      </c>
      <c r="Z2" s="72">
        <f>SUMPRODUCT((AA!$B:$B="CC")*(AA!$I:$I="T+1Q"))</f>
        <v>0</v>
      </c>
      <c r="AA2" s="72">
        <f>SUMPRODUCT((AA!$B:$B="A")*(AA!$I:$I="T+2Q"))</f>
        <v>0</v>
      </c>
      <c r="AB2" s="72">
        <f>SUMPRODUCT((AA!$B:$B="B")*(AA!$I:$I="T+2Q"))</f>
        <v>0</v>
      </c>
      <c r="AC2" s="72">
        <f>SUMPRODUCT((AA!$B:$B="C")*(AA!$I:$I="T+2Q"))</f>
        <v>0</v>
      </c>
      <c r="AD2" s="72">
        <f>SUMPRODUCT((AA!$B:$B="CA")*(AA!$I:$I="T+2Q"))</f>
        <v>0</v>
      </c>
      <c r="AE2" s="72">
        <f>SUMPRODUCT((AA!$B:$B="CB")*(AA!$I:$I="T+2Q"))</f>
        <v>0</v>
      </c>
      <c r="AF2" s="72">
        <f>SUMPRODUCT((AA!$B:$B="CC")*(AA!$I:$I="T+2Q"))</f>
        <v>0</v>
      </c>
      <c r="AG2" s="72">
        <f>SUMPRODUCT((AA!$B:$B="A")*(AA!$I:$I="T+3Q"))</f>
        <v>0</v>
      </c>
      <c r="AH2" s="72">
        <f>SUMPRODUCT((AA!$B:$B="B")*(AA!$I:$I="T+3Q"))</f>
        <v>0</v>
      </c>
      <c r="AI2" s="72">
        <f>SUMPRODUCT((AA!$B:$B="C")*(AA!$I:$I="T+3Q"))</f>
        <v>0</v>
      </c>
      <c r="AJ2" s="72">
        <f>SUMPRODUCT((AA!$B:$B="CA")*(AA!$I:$I="T+3Q"))</f>
        <v>0</v>
      </c>
      <c r="AK2" s="72">
        <f>SUMPRODUCT((AA!$B:$B="CB")*(AA!$I:$I="T+3Q"))</f>
        <v>0</v>
      </c>
      <c r="AL2" s="72">
        <f>SUMPRODUCT((AA!$B:$B="CC")*(AA!$I:$I="T+3Q"))</f>
        <v>0</v>
      </c>
      <c r="AM2" s="72">
        <f>SUMPRODUCT((AA!$B:$B="A")*(AA!$I:$I="T+4Q"))</f>
        <v>0</v>
      </c>
      <c r="AN2" s="72">
        <f>SUMPRODUCT((AA!$B:$B="B")*(AA!$I:$I="T+4Q"))</f>
        <v>0</v>
      </c>
      <c r="AO2" s="72">
        <f>SUMPRODUCT((AA!$B:$B="C")*(AA!$I:$I="T+4Q"))</f>
        <v>0</v>
      </c>
      <c r="AP2" s="72">
        <f>SUMPRODUCT((AA!$B:$B="CA")*(AA!$I:$I="T+4Q"))</f>
        <v>0</v>
      </c>
      <c r="AQ2" s="72">
        <f>SUMPRODUCT((AA!$B:$B="CB")*(AA!$I:$I="T+4Q"))</f>
        <v>0</v>
      </c>
      <c r="AR2" s="72">
        <f>SUMPRODUCT((AA!$B:$B="CC")*(AA!$I:$I="T+4Q"))</f>
        <v>0</v>
      </c>
    </row>
    <row r="3" spans="1:44" ht="15.6" x14ac:dyDescent="0.15">
      <c r="A3" s="58" t="s">
        <v>111</v>
      </c>
      <c r="B3" s="62" t="s">
        <v>112</v>
      </c>
      <c r="C3" s="60" t="s">
        <v>113</v>
      </c>
      <c r="D3" s="58" t="s">
        <v>304</v>
      </c>
      <c r="E3" s="58">
        <f>COUNTIF(AB!$B:$B,"A")</f>
        <v>0</v>
      </c>
      <c r="F3" s="58">
        <f>COUNTIF(AB!$B:$B,"B")</f>
        <v>7</v>
      </c>
      <c r="G3" s="58">
        <f>COUNTIF(AB!$B:$B,"C")</f>
        <v>0</v>
      </c>
      <c r="H3" s="58">
        <f>COUNTIF(AB!$B:$B,"CA")</f>
        <v>0</v>
      </c>
      <c r="I3" s="58">
        <f>COUNTIF(AB!$B:$B,"CB")</f>
        <v>0</v>
      </c>
      <c r="J3" s="58">
        <f>COUNTIF(AB!$B:$B,"CC")</f>
        <v>0</v>
      </c>
      <c r="K3" s="71">
        <f>SUM($E3:$J3)</f>
        <v>7</v>
      </c>
      <c r="L3" s="72">
        <f>SUMPRODUCT((AB!$B:$B="CA")*(AB!$I:$I="NA"))</f>
        <v>0</v>
      </c>
      <c r="M3" s="72">
        <f>SUMPRODUCT((AB!$B:$B="CB")*(AB!$I:$I="NA"))</f>
        <v>0</v>
      </c>
      <c r="N3" s="72">
        <f>SUMPRODUCT((AB!$B:$B="CC")*(AB!$I:$I="NA"))</f>
        <v>0</v>
      </c>
      <c r="O3" s="72">
        <f>SUMPRODUCT((AB!$B:$B="A")*(AB!$I:$I="T"))</f>
        <v>0</v>
      </c>
      <c r="P3" s="72">
        <f>SUMPRODUCT((AB!$B:$B="B")*(AB!$I:$I="T"))</f>
        <v>0</v>
      </c>
      <c r="Q3" s="72">
        <f>SUMPRODUCT((AB!$B:$B="C")*(AB!$I:$I="T"))</f>
        <v>0</v>
      </c>
      <c r="R3" s="72">
        <f>SUMPRODUCT((AB!$B:$B="CA")*(AB!$I:$I="T"))</f>
        <v>0</v>
      </c>
      <c r="S3" s="72">
        <f>SUMPRODUCT((AB!$B:$B="CB")*(AB!$I:$I="T"))</f>
        <v>0</v>
      </c>
      <c r="T3" s="72">
        <f>SUMPRODUCT((AB!$B:$B="CC")*(AB!$I:$I="T"))</f>
        <v>0</v>
      </c>
      <c r="U3" s="72">
        <f>SUMPRODUCT((AB!$B:$B="A")*(AB!$I:$I="T+1Q"))</f>
        <v>0</v>
      </c>
      <c r="V3" s="72">
        <f>SUMPRODUCT((AB!$B:$B="B")*(AB!$I:$I="T+1Q"))</f>
        <v>0</v>
      </c>
      <c r="W3" s="72">
        <f>SUMPRODUCT((AB!$B:$B="C")*(AB!$I:$I="T+1Q"))</f>
        <v>0</v>
      </c>
      <c r="X3" s="72">
        <f>SUMPRODUCT((AB!$B:$B="CA")*(AB!$I:$I="T+1Q"))</f>
        <v>0</v>
      </c>
      <c r="Y3" s="72">
        <f>SUMPRODUCT((AB!$B:$B="CB")*(AB!$I:$I="T+1Q"))</f>
        <v>0</v>
      </c>
      <c r="Z3" s="72">
        <f>SUMPRODUCT((AB!$B:$B="CC")*(AB!$I:$I="T+1Q"))</f>
        <v>0</v>
      </c>
      <c r="AA3" s="72">
        <f>SUMPRODUCT((AB!$B:$B="A")*(AB!$I:$I="T+2Q"))</f>
        <v>0</v>
      </c>
      <c r="AB3" s="72">
        <f>SUMPRODUCT((AB!$B:$B="B")*(AB!$I:$I="T+2Q"))</f>
        <v>0</v>
      </c>
      <c r="AC3" s="72">
        <f>SUMPRODUCT((AB!$B:$B="C")*(AB!$I:$I="T+2Q"))</f>
        <v>0</v>
      </c>
      <c r="AD3" s="72">
        <f>SUMPRODUCT((AB!$B:$B="CA")*(AB!$I:$I="T+2Q"))</f>
        <v>0</v>
      </c>
      <c r="AE3" s="72">
        <f>SUMPRODUCT((AB!$B:$B="CB")*(AB!$I:$I="T+2Q"))</f>
        <v>0</v>
      </c>
      <c r="AF3" s="72">
        <f>SUMPRODUCT((AB!$B:$B="CC")*(AB!$I:$I="T+2Q"))</f>
        <v>0</v>
      </c>
      <c r="AG3" s="72">
        <f>SUMPRODUCT((AB!$B:$B="A")*(AB!$I:$I="T+3Q"))</f>
        <v>0</v>
      </c>
      <c r="AH3" s="72">
        <f>SUMPRODUCT((AB!$B:$B="B")*(AB!$I:$I="T+3Q"))</f>
        <v>0</v>
      </c>
      <c r="AI3" s="72">
        <f>SUMPRODUCT((AB!$B:$B="C")*(AB!$I:$I="T+3Q"))</f>
        <v>0</v>
      </c>
      <c r="AJ3" s="72">
        <f>SUMPRODUCT((AB!$B:$B="CA")*(AB!$I:$I="T+3Q"))</f>
        <v>0</v>
      </c>
      <c r="AK3" s="72">
        <f>SUMPRODUCT((AB!$B:$B="CB")*(AB!$I:$I="T+3Q"))</f>
        <v>0</v>
      </c>
      <c r="AL3" s="72">
        <f>SUMPRODUCT((AB!$B:$B="CC")*(AB!$I:$I="T+3Q"))</f>
        <v>0</v>
      </c>
      <c r="AM3" s="72">
        <f>SUMPRODUCT((AB!$B:$B="A")*(AB!$I:$I="T+4Q"))</f>
        <v>0</v>
      </c>
      <c r="AN3" s="72">
        <f>SUMPRODUCT((AB!$B:$B="B")*(AB!$I:$I="T+4Q"))</f>
        <v>0</v>
      </c>
      <c r="AO3" s="72">
        <f>SUMPRODUCT((AB!$B:$B="C")*(AB!$I:$I="T+4Q"))</f>
        <v>0</v>
      </c>
      <c r="AP3" s="72">
        <f>SUMPRODUCT((AB!$B:$B="CA")*(AB!$I:$I="T+4Q"))</f>
        <v>0</v>
      </c>
      <c r="AQ3" s="72">
        <f>SUMPRODUCT((AB!$B:$B="CB")*(AB!$I:$I="T+4Q"))</f>
        <v>0</v>
      </c>
      <c r="AR3" s="72">
        <f>SUMPRODUCT((AB!$B:$B="CC")*(AB!$I:$I="T+4Q"))</f>
        <v>0</v>
      </c>
    </row>
    <row r="4" spans="1:44" ht="15.6" x14ac:dyDescent="0.15">
      <c r="A4" s="58" t="s">
        <v>114</v>
      </c>
      <c r="B4" s="62" t="s">
        <v>115</v>
      </c>
      <c r="C4" s="60" t="s">
        <v>116</v>
      </c>
      <c r="D4" s="58" t="s">
        <v>109</v>
      </c>
      <c r="E4" s="58">
        <f>COUNTIF(AC!$B:$B,"A")</f>
        <v>2</v>
      </c>
      <c r="F4" s="58">
        <f>COUNTIF(AC!$B:$B,"B")</f>
        <v>7</v>
      </c>
      <c r="G4" s="58">
        <f>COUNTIF(AC!$B:$B,"C")</f>
        <v>0</v>
      </c>
      <c r="H4" s="58">
        <f>COUNTIF(AC!$B:$B,"CA")</f>
        <v>0</v>
      </c>
      <c r="I4" s="58">
        <f>COUNTIF(AC!$B:$B,"CB")</f>
        <v>0</v>
      </c>
      <c r="J4" s="58">
        <f>COUNTIF(AC!$B:$B,"CC")</f>
        <v>0</v>
      </c>
      <c r="K4" s="71">
        <f>SUM($E4:$J4)</f>
        <v>9</v>
      </c>
      <c r="L4" s="72">
        <f>SUMPRODUCT((AC!$B:$B="CA")*(AC!$I:$I="NA"))</f>
        <v>0</v>
      </c>
      <c r="M4" s="72">
        <f>SUMPRODUCT((AC!$B:$B="CB")*(AC!$I:$I="NA"))</f>
        <v>0</v>
      </c>
      <c r="N4" s="72">
        <f>SUMPRODUCT((AC!$B:$B="CC")*(AC!$I:$I="NA"))</f>
        <v>0</v>
      </c>
      <c r="O4" s="72">
        <f>SUMPRODUCT((AC!$B:$B="A")*(AC!$I:$I="T"))</f>
        <v>0</v>
      </c>
      <c r="P4" s="72">
        <f>SUMPRODUCT((AC!$B:$B="B")*(AC!$I:$I="T"))</f>
        <v>0</v>
      </c>
      <c r="Q4" s="72">
        <f>SUMPRODUCT((AC!$B:$B="C")*(AC!$I:$I="T"))</f>
        <v>0</v>
      </c>
      <c r="R4" s="72">
        <f>SUMPRODUCT((AC!$B:$B="CA")*(AC!$I:$I="T"))</f>
        <v>0</v>
      </c>
      <c r="S4" s="72">
        <f>SUMPRODUCT((AC!$B:$B="CB")*(AC!$I:$I="T"))</f>
        <v>0</v>
      </c>
      <c r="T4" s="72">
        <f>SUMPRODUCT((AC!$B:$B="CC")*(AC!$I:$I="T"))</f>
        <v>0</v>
      </c>
      <c r="U4" s="72">
        <f>SUMPRODUCT((AC!$B:$B="A")*(AC!$I:$I="T+1Q"))</f>
        <v>0</v>
      </c>
      <c r="V4" s="72">
        <f>SUMPRODUCT((AC!$B:$B="B")*(AC!$I:$I="T+1Q"))</f>
        <v>0</v>
      </c>
      <c r="W4" s="72">
        <f>SUMPRODUCT((AC!$B:$B="C")*(AC!$I:$I="T+1Q"))</f>
        <v>0</v>
      </c>
      <c r="X4" s="72">
        <f>SUMPRODUCT((AC!$B:$B="CA")*(AC!$I:$I="T+1Q"))</f>
        <v>0</v>
      </c>
      <c r="Y4" s="72">
        <f>SUMPRODUCT((AC!$B:$B="CB")*(AC!$I:$I="T+1Q"))</f>
        <v>0</v>
      </c>
      <c r="Z4" s="72">
        <f>SUMPRODUCT((AC!$B:$B="CC")*(AC!$I:$I="T+1Q"))</f>
        <v>0</v>
      </c>
      <c r="AA4" s="72">
        <f>SUMPRODUCT((AC!$B:$B="A")*(AC!$I:$I="T+2Q"))</f>
        <v>0</v>
      </c>
      <c r="AB4" s="72">
        <f>SUMPRODUCT((AC!$B:$B="B")*(AC!$I:$I="T+2Q"))</f>
        <v>0</v>
      </c>
      <c r="AC4" s="72">
        <f>SUMPRODUCT((AC!$B:$B="C")*(AC!$I:$I="T+2Q"))</f>
        <v>0</v>
      </c>
      <c r="AD4" s="72">
        <f>SUMPRODUCT((AC!$B:$B="CA")*(AC!$I:$I="T+2Q"))</f>
        <v>0</v>
      </c>
      <c r="AE4" s="72">
        <f>SUMPRODUCT((AC!$B:$B="CB")*(AC!$I:$I="T+2Q"))</f>
        <v>0</v>
      </c>
      <c r="AF4" s="72">
        <f>SUMPRODUCT((AC!$B:$B="CC")*(AC!$I:$I="T+2Q"))</f>
        <v>0</v>
      </c>
      <c r="AG4" s="72">
        <f>SUMPRODUCT((AC!$B:$B="A")*(AC!$I:$I="T+3Q"))</f>
        <v>0</v>
      </c>
      <c r="AH4" s="72">
        <f>SUMPRODUCT((AC!$B:$B="B")*(AC!$I:$I="T+3Q"))</f>
        <v>0</v>
      </c>
      <c r="AI4" s="72">
        <f>SUMPRODUCT((AC!$B:$B="C")*(AC!$I:$I="T+3Q"))</f>
        <v>0</v>
      </c>
      <c r="AJ4" s="72">
        <f>SUMPRODUCT((AC!$B:$B="CA")*(AC!$I:$I="T+3Q"))</f>
        <v>0</v>
      </c>
      <c r="AK4" s="72">
        <f>SUMPRODUCT((AC!$B:$B="CB")*(AC!$I:$I="T+3Q"))</f>
        <v>0</v>
      </c>
      <c r="AL4" s="72">
        <f>SUMPRODUCT((AC!$B:$B="CC")*(AC!$I:$I="T+3Q"))</f>
        <v>0</v>
      </c>
      <c r="AM4" s="72">
        <f>SUMPRODUCT((AC!$B:$B="A")*(AC!$I:$I="T+4Q"))</f>
        <v>0</v>
      </c>
      <c r="AN4" s="72">
        <f>SUMPRODUCT((AC!$B:$B="B")*(AC!$I:$I="T+4Q"))</f>
        <v>0</v>
      </c>
      <c r="AO4" s="72">
        <f>SUMPRODUCT((AC!$B:$B="C")*(AC!$I:$I="T+4Q"))</f>
        <v>0</v>
      </c>
      <c r="AP4" s="72">
        <f>SUMPRODUCT((AC!$B:$B="CA")*(AC!$I:$I="T+4Q"))</f>
        <v>0</v>
      </c>
      <c r="AQ4" s="72">
        <f>SUMPRODUCT((AC!$B:$B="CB")*(AC!$I:$I="T+4Q"))</f>
        <v>0</v>
      </c>
      <c r="AR4" s="72">
        <f>SUMPRODUCT((AC!$B:$B="CC")*(AC!$I:$I="T+4Q"))</f>
        <v>0</v>
      </c>
    </row>
    <row r="5" spans="1:44" ht="15.6" x14ac:dyDescent="0.15">
      <c r="A5" s="58" t="s">
        <v>117</v>
      </c>
      <c r="B5" s="62" t="s">
        <v>118</v>
      </c>
      <c r="C5" s="60" t="s">
        <v>119</v>
      </c>
      <c r="D5" s="58" t="s">
        <v>109</v>
      </c>
      <c r="E5" s="58">
        <f>COUNTIF(AD!$B:$B,"A")</f>
        <v>0</v>
      </c>
      <c r="F5" s="58">
        <f>COUNTIF(AD!$B:$B,"B")</f>
        <v>7</v>
      </c>
      <c r="G5" s="58">
        <f>COUNTIF(AD!$B:$B,"C")</f>
        <v>0</v>
      </c>
      <c r="H5" s="58">
        <f>COUNTIF(AD!$B:$B,"CA")</f>
        <v>0</v>
      </c>
      <c r="I5" s="58">
        <f>COUNTIF(AD!$B:$B,"CB")</f>
        <v>0</v>
      </c>
      <c r="J5" s="58">
        <f>COUNTIF(AD!$B:$B,"CC")</f>
        <v>0</v>
      </c>
      <c r="K5" s="71">
        <f>SUM($E5:$J5)</f>
        <v>7</v>
      </c>
      <c r="L5" s="72">
        <f>SUMPRODUCT((AD!$B:$B="CA")*(AD!$I:$I="NA"))</f>
        <v>0</v>
      </c>
      <c r="M5" s="72">
        <f>SUMPRODUCT((AD!$B:$B="CB")*(AD!$I:$I="NA"))</f>
        <v>0</v>
      </c>
      <c r="N5" s="72">
        <f>SUMPRODUCT((AD!$B:$B="CC")*(AD!$I:$I="NA"))</f>
        <v>0</v>
      </c>
      <c r="O5" s="72">
        <f>SUMPRODUCT((AD!$B:$B="A")*(AD!$I:$I="T"))</f>
        <v>0</v>
      </c>
      <c r="P5" s="72">
        <f>SUMPRODUCT((AD!$B:$B="B")*(AD!$I:$I="T"))</f>
        <v>0</v>
      </c>
      <c r="Q5" s="72">
        <f>SUMPRODUCT((AD!$B:$B="C")*(AD!$I:$I="T"))</f>
        <v>0</v>
      </c>
      <c r="R5" s="72">
        <f>SUMPRODUCT((AD!$B:$B="CA")*(AD!$I:$I="T"))</f>
        <v>0</v>
      </c>
      <c r="S5" s="72">
        <f>SUMPRODUCT((AD!$B:$B="CB")*(AD!$I:$I="T"))</f>
        <v>0</v>
      </c>
      <c r="T5" s="72">
        <f>SUMPRODUCT((AD!$B:$B="CC")*(AD!$I:$I="T"))</f>
        <v>0</v>
      </c>
      <c r="U5" s="72">
        <f>SUMPRODUCT((AD!$B:$B="A")*(AD!$I:$I="T+1Q"))</f>
        <v>0</v>
      </c>
      <c r="V5" s="72">
        <f>SUMPRODUCT((AD!$B:$B="B")*(AD!$I:$I="T+1Q"))</f>
        <v>0</v>
      </c>
      <c r="W5" s="72">
        <f>SUMPRODUCT((AD!$B:$B="C")*(AD!$I:$I="T+1Q"))</f>
        <v>0</v>
      </c>
      <c r="X5" s="72">
        <f>SUMPRODUCT((AD!$B:$B="CA")*(AD!$I:$I="T+1Q"))</f>
        <v>0</v>
      </c>
      <c r="Y5" s="72">
        <f>SUMPRODUCT((AD!$B:$B="CB")*(AD!$I:$I="T+1Q"))</f>
        <v>0</v>
      </c>
      <c r="Z5" s="72">
        <f>SUMPRODUCT((AD!$B:$B="CC")*(AD!$I:$I="T+1Q"))</f>
        <v>0</v>
      </c>
      <c r="AA5" s="72">
        <f>SUMPRODUCT((AD!$B:$B="A")*(AD!$I:$I="T+2Q"))</f>
        <v>0</v>
      </c>
      <c r="AB5" s="72">
        <f>SUMPRODUCT((AD!$B:$B="B")*(AD!$I:$I="T+2Q"))</f>
        <v>0</v>
      </c>
      <c r="AC5" s="72">
        <f>SUMPRODUCT((AD!$B:$B="C")*(AD!$I:$I="T+2Q"))</f>
        <v>0</v>
      </c>
      <c r="AD5" s="72">
        <f>SUMPRODUCT((AD!$B:$B="CA")*(AD!$I:$I="T+2Q"))</f>
        <v>0</v>
      </c>
      <c r="AE5" s="72">
        <f>SUMPRODUCT((AD!$B:$B="CB")*(AD!$I:$I="T+2Q"))</f>
        <v>0</v>
      </c>
      <c r="AF5" s="72">
        <f>SUMPRODUCT((AD!$B:$B="CC")*(AD!$I:$I="T+2Q"))</f>
        <v>0</v>
      </c>
      <c r="AG5" s="72">
        <f>SUMPRODUCT((AD!$B:$B="A")*(AD!$I:$I="T+3Q"))</f>
        <v>0</v>
      </c>
      <c r="AH5" s="72">
        <f>SUMPRODUCT((AD!$B:$B="B")*(AD!$I:$I="T+3Q"))</f>
        <v>0</v>
      </c>
      <c r="AI5" s="72">
        <f>SUMPRODUCT((AD!$B:$B="C")*(AD!$I:$I="T+3Q"))</f>
        <v>0</v>
      </c>
      <c r="AJ5" s="72">
        <f>SUMPRODUCT((AD!$B:$B="CA")*(AD!$I:$I="T+3Q"))</f>
        <v>0</v>
      </c>
      <c r="AK5" s="72">
        <f>SUMPRODUCT((AD!$B:$B="CB")*(AD!$I:$I="T+3Q"))</f>
        <v>0</v>
      </c>
      <c r="AL5" s="72">
        <f>SUMPRODUCT((AD!$B:$B="CC")*(AD!$I:$I="T+3Q"))</f>
        <v>0</v>
      </c>
      <c r="AM5" s="72">
        <f>SUMPRODUCT((AD!$B:$B="A")*(AD!$I:$I="T+4Q"))</f>
        <v>0</v>
      </c>
      <c r="AN5" s="72">
        <f>SUMPRODUCT((AD!$B:$B="B")*(AD!$I:$I="T+4Q"))</f>
        <v>0</v>
      </c>
      <c r="AO5" s="72">
        <f>SUMPRODUCT((AD!$B:$B="C")*(AD!$I:$I="T+4Q"))</f>
        <v>0</v>
      </c>
      <c r="AP5" s="72">
        <f>SUMPRODUCT((AD!$B:$B="CA")*(AD!$I:$I="T+4Q"))</f>
        <v>0</v>
      </c>
      <c r="AQ5" s="72">
        <f>SUMPRODUCT((AD!$B:$B="CB")*(AD!$I:$I="T+4Q"))</f>
        <v>0</v>
      </c>
      <c r="AR5" s="72">
        <f>SUMPRODUCT((AD!$B:$B="CC")*(AD!$I:$I="T+4Q"))</f>
        <v>0</v>
      </c>
    </row>
    <row r="6" spans="1:44" ht="24" x14ac:dyDescent="0.15">
      <c r="A6" s="63" t="s">
        <v>120</v>
      </c>
      <c r="B6" s="64" t="s">
        <v>121</v>
      </c>
      <c r="C6" s="65" t="s">
        <v>122</v>
      </c>
      <c r="D6" s="66" t="s">
        <v>304</v>
      </c>
      <c r="E6" s="67">
        <f>COUNTIF(AE!$B:$B,"A")</f>
        <v>0</v>
      </c>
      <c r="F6" s="67">
        <f>COUNTIF(AE!$B:$B,"B")</f>
        <v>5</v>
      </c>
      <c r="G6" s="67">
        <f>COUNTIF(AE!$B:$B,"C")</f>
        <v>0</v>
      </c>
      <c r="H6" s="67">
        <f>COUNTIF(AE!$B:$B,"CA")</f>
        <v>0</v>
      </c>
      <c r="I6" s="67">
        <f>COUNTIF(AE!$B:$B,"CB")</f>
        <v>0</v>
      </c>
      <c r="J6" s="67">
        <f>COUNTIF(AE!$B:$B,"CC")</f>
        <v>0</v>
      </c>
      <c r="K6" s="73">
        <f>SUM($E6:$J6)</f>
        <v>5</v>
      </c>
      <c r="L6" s="72">
        <f>SUMPRODUCT((AE!$B:$B="CA")*(AE!$I:$I="NA"))</f>
        <v>0</v>
      </c>
      <c r="M6" s="72">
        <f>SUMPRODUCT((AE!$B:$B="CB")*(AE!$I:$I="NA"))</f>
        <v>0</v>
      </c>
      <c r="N6" s="72">
        <f>SUMPRODUCT((AE!$B:$B="CC")*(AE!$I:$I="NA"))</f>
        <v>0</v>
      </c>
      <c r="O6" s="72">
        <f>SUMPRODUCT((AE!$B:$B="A")*(AE!$I:$I="T"))</f>
        <v>0</v>
      </c>
      <c r="P6" s="72">
        <f>SUMPRODUCT((AE!$B:$B="B")*(AE!$I:$I="T"))</f>
        <v>0</v>
      </c>
      <c r="Q6" s="72">
        <f>SUMPRODUCT((AE!$B:$B="C")*(AE!$I:$I="T"))</f>
        <v>0</v>
      </c>
      <c r="R6" s="72">
        <f>SUMPRODUCT((AE!$B:$B="CA")*(AE!$I:$I="T"))</f>
        <v>0</v>
      </c>
      <c r="S6" s="72">
        <f>SUMPRODUCT((AE!$B:$B="CB")*(AE!$I:$I="T"))</f>
        <v>0</v>
      </c>
      <c r="T6" s="72">
        <f>SUMPRODUCT((AE!$B:$B="CC")*(AE!$I:$I="T"))</f>
        <v>0</v>
      </c>
      <c r="U6" s="72">
        <f>SUMPRODUCT((AE!$B:$B="A")*(AE!$I:$I="T+1Q"))</f>
        <v>0</v>
      </c>
      <c r="V6" s="72">
        <f>SUMPRODUCT((AE!$B:$B="B")*(AE!$I:$I="T+1Q"))</f>
        <v>0</v>
      </c>
      <c r="W6" s="72">
        <f>SUMPRODUCT((AE!$B:$B="C")*(AE!$I:$I="T+1Q"))</f>
        <v>0</v>
      </c>
      <c r="X6" s="72">
        <f>SUMPRODUCT((AE!$B:$B="CA")*(AE!$I:$I="T+1Q"))</f>
        <v>0</v>
      </c>
      <c r="Y6" s="72">
        <f>SUMPRODUCT((AE!$B:$B="CB")*(AE!$I:$I="T+1Q"))</f>
        <v>0</v>
      </c>
      <c r="Z6" s="72">
        <f>SUMPRODUCT((AE!$B:$B="CC")*(AE!$I:$I="T+1Q"))</f>
        <v>0</v>
      </c>
      <c r="AA6" s="72">
        <f>SUMPRODUCT((AE!$B:$B="A")*(AE!$I:$I="T+2Q"))</f>
        <v>0</v>
      </c>
      <c r="AB6" s="72">
        <f>SUMPRODUCT((AE!$B:$B="B")*(AE!$I:$I="T+2Q"))</f>
        <v>0</v>
      </c>
      <c r="AC6" s="72">
        <f>SUMPRODUCT((AE!$B:$B="C")*(AE!$I:$I="T+2Q"))</f>
        <v>0</v>
      </c>
      <c r="AD6" s="72">
        <f>SUMPRODUCT((AE!$B:$B="CA")*(AE!$I:$I="T+2Q"))</f>
        <v>0</v>
      </c>
      <c r="AE6" s="72">
        <f>SUMPRODUCT((AE!$B:$B="CB")*(AE!$I:$I="T+2Q"))</f>
        <v>0</v>
      </c>
      <c r="AF6" s="72">
        <f>SUMPRODUCT((AE!$B:$B="CC")*(AE!$I:$I="T+2Q"))</f>
        <v>0</v>
      </c>
      <c r="AG6" s="72">
        <f>SUMPRODUCT((AE!$B:$B="A")*(AE!$I:$I="T+3Q"))</f>
        <v>0</v>
      </c>
      <c r="AH6" s="72">
        <f>SUMPRODUCT((AE!$B:$B="B")*(AE!$I:$I="T+3Q"))</f>
        <v>0</v>
      </c>
      <c r="AI6" s="72">
        <f>SUMPRODUCT((AE!$B:$B="C")*(AE!$I:$I="T+3Q"))</f>
        <v>0</v>
      </c>
      <c r="AJ6" s="72">
        <f>SUMPRODUCT((AE!$B:$B="CA")*(AE!$I:$I="T+3Q"))</f>
        <v>0</v>
      </c>
      <c r="AK6" s="72">
        <f>SUMPRODUCT((AE!$B:$B="CB")*(AE!$I:$I="T+3Q"))</f>
        <v>0</v>
      </c>
      <c r="AL6" s="72">
        <f>SUMPRODUCT((AE!$B:$B="CC")*(AE!$I:$I="T+3Q"))</f>
        <v>0</v>
      </c>
      <c r="AM6" s="72">
        <f>SUMPRODUCT((AE!$B:$B="A")*(AE!$I:$I="T+4Q"))</f>
        <v>0</v>
      </c>
      <c r="AN6" s="72">
        <f>SUMPRODUCT((AE!$B:$B="B")*(AE!$I:$I="T+4Q"))</f>
        <v>0</v>
      </c>
      <c r="AO6" s="72">
        <f>SUMPRODUCT((AE!$B:$B="C")*(AE!$I:$I="T+4Q"))</f>
        <v>0</v>
      </c>
      <c r="AP6" s="72">
        <f>SUMPRODUCT((AE!$B:$B="CA")*(AE!$I:$I="T+4Q"))</f>
        <v>0</v>
      </c>
      <c r="AQ6" s="72">
        <f>SUMPRODUCT((AE!$B:$B="CB")*(AE!$I:$I="T+4Q"))</f>
        <v>0</v>
      </c>
      <c r="AR6" s="72">
        <f>SUMPRODUCT((AE!$B:$B="CC")*(AE!$I:$I="T+4Q"))</f>
        <v>0</v>
      </c>
    </row>
    <row r="7" spans="1:44" x14ac:dyDescent="0.15">
      <c r="A7" s="112" t="s">
        <v>123</v>
      </c>
      <c r="B7" s="113"/>
      <c r="C7" s="113"/>
      <c r="D7" s="114"/>
      <c r="E7" s="68">
        <f>SUM(E2:E6)</f>
        <v>3</v>
      </c>
      <c r="F7" s="68">
        <f t="shared" ref="F7:AR7" si="0">SUM(F2:F6)</f>
        <v>34</v>
      </c>
      <c r="G7" s="68">
        <f t="shared" si="0"/>
        <v>0</v>
      </c>
      <c r="H7" s="68">
        <f t="shared" si="0"/>
        <v>0</v>
      </c>
      <c r="I7" s="68">
        <f t="shared" si="0"/>
        <v>0</v>
      </c>
      <c r="J7" s="68">
        <f t="shared" si="0"/>
        <v>0</v>
      </c>
      <c r="K7" s="68">
        <f t="shared" si="0"/>
        <v>37</v>
      </c>
      <c r="L7" s="69">
        <f t="shared" si="0"/>
        <v>0</v>
      </c>
      <c r="M7" s="69">
        <f t="shared" si="0"/>
        <v>0</v>
      </c>
      <c r="N7" s="69">
        <f t="shared" si="0"/>
        <v>0</v>
      </c>
      <c r="O7" s="70">
        <f t="shared" si="0"/>
        <v>0</v>
      </c>
      <c r="P7" s="70">
        <f t="shared" si="0"/>
        <v>0</v>
      </c>
      <c r="Q7" s="70">
        <f t="shared" si="0"/>
        <v>0</v>
      </c>
      <c r="R7" s="70">
        <f t="shared" si="0"/>
        <v>0</v>
      </c>
      <c r="S7" s="70">
        <f t="shared" si="0"/>
        <v>0</v>
      </c>
      <c r="T7" s="70">
        <f t="shared" si="0"/>
        <v>0</v>
      </c>
      <c r="U7" s="69">
        <f t="shared" si="0"/>
        <v>0</v>
      </c>
      <c r="V7" s="69">
        <f t="shared" si="0"/>
        <v>0</v>
      </c>
      <c r="W7" s="69">
        <f t="shared" si="0"/>
        <v>0</v>
      </c>
      <c r="X7" s="69">
        <f t="shared" si="0"/>
        <v>0</v>
      </c>
      <c r="Y7" s="69">
        <f t="shared" si="0"/>
        <v>0</v>
      </c>
      <c r="Z7" s="69">
        <f t="shared" si="0"/>
        <v>0</v>
      </c>
      <c r="AA7" s="70">
        <f t="shared" si="0"/>
        <v>0</v>
      </c>
      <c r="AB7" s="70">
        <f t="shared" si="0"/>
        <v>0</v>
      </c>
      <c r="AC7" s="70">
        <f t="shared" si="0"/>
        <v>0</v>
      </c>
      <c r="AD7" s="70">
        <f t="shared" si="0"/>
        <v>0</v>
      </c>
      <c r="AE7" s="70">
        <f t="shared" si="0"/>
        <v>0</v>
      </c>
      <c r="AF7" s="70">
        <f t="shared" si="0"/>
        <v>0</v>
      </c>
      <c r="AG7" s="69">
        <f t="shared" si="0"/>
        <v>0</v>
      </c>
      <c r="AH7" s="69">
        <f t="shared" si="0"/>
        <v>0</v>
      </c>
      <c r="AI7" s="69">
        <f t="shared" si="0"/>
        <v>0</v>
      </c>
      <c r="AJ7" s="69">
        <f t="shared" si="0"/>
        <v>0</v>
      </c>
      <c r="AK7" s="69">
        <f t="shared" si="0"/>
        <v>0</v>
      </c>
      <c r="AL7" s="69">
        <f t="shared" si="0"/>
        <v>0</v>
      </c>
      <c r="AM7" s="70">
        <f t="shared" si="0"/>
        <v>0</v>
      </c>
      <c r="AN7" s="70">
        <f t="shared" si="0"/>
        <v>0</v>
      </c>
      <c r="AO7" s="70">
        <f t="shared" si="0"/>
        <v>0</v>
      </c>
      <c r="AP7" s="70">
        <f t="shared" si="0"/>
        <v>0</v>
      </c>
      <c r="AQ7" s="70">
        <f t="shared" si="0"/>
        <v>0</v>
      </c>
      <c r="AR7" s="70">
        <f t="shared" si="0"/>
        <v>0</v>
      </c>
    </row>
  </sheetData>
  <mergeCells count="1">
    <mergeCell ref="A7:D7"/>
  </mergeCells>
  <phoneticPr fontId="20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E14" sqref="E14"/>
    </sheetView>
  </sheetViews>
  <sheetFormatPr defaultColWidth="9" defaultRowHeight="12" customHeight="1" x14ac:dyDescent="0.25"/>
  <cols>
    <col min="1" max="1" width="8.59765625" customWidth="1"/>
    <col min="3" max="3" width="19.09765625" customWidth="1"/>
    <col min="4" max="4" width="10.8984375" customWidth="1"/>
    <col min="5" max="5" width="43.3984375" customWidth="1"/>
    <col min="6" max="6" width="9.8984375" customWidth="1"/>
    <col min="7" max="7" width="5" customWidth="1"/>
    <col min="8" max="8" width="11.69921875" customWidth="1"/>
  </cols>
  <sheetData>
    <row r="1" spans="1:9" ht="12" customHeight="1" x14ac:dyDescent="0.25">
      <c r="A1" s="47" t="s">
        <v>124</v>
      </c>
      <c r="B1" s="47" t="s">
        <v>125</v>
      </c>
      <c r="C1" s="47" t="s">
        <v>126</v>
      </c>
      <c r="D1" s="48" t="s">
        <v>127</v>
      </c>
      <c r="E1" s="48" t="s">
        <v>128</v>
      </c>
      <c r="F1" s="49" t="s">
        <v>129</v>
      </c>
      <c r="G1" s="48" t="s">
        <v>130</v>
      </c>
      <c r="H1" s="47" t="s">
        <v>131</v>
      </c>
      <c r="I1" s="19" t="s">
        <v>132</v>
      </c>
    </row>
    <row r="2" spans="1:9" ht="12" customHeight="1" x14ac:dyDescent="0.25">
      <c r="A2" s="11" t="s">
        <v>133</v>
      </c>
      <c r="B2" s="11" t="s">
        <v>134</v>
      </c>
      <c r="C2" s="50" t="s">
        <v>135</v>
      </c>
      <c r="D2" s="50" t="s">
        <v>136</v>
      </c>
      <c r="E2" s="50" t="s">
        <v>137</v>
      </c>
      <c r="F2" s="50" t="s">
        <v>138</v>
      </c>
      <c r="G2" s="13"/>
      <c r="H2" s="50" t="s">
        <v>139</v>
      </c>
      <c r="I2" s="55"/>
    </row>
    <row r="3" spans="1:9" ht="12" customHeight="1" x14ac:dyDescent="0.25">
      <c r="A3" s="11" t="s">
        <v>140</v>
      </c>
      <c r="B3" s="11" t="s">
        <v>134</v>
      </c>
      <c r="C3" s="50" t="s">
        <v>141</v>
      </c>
      <c r="D3" s="50" t="s">
        <v>142</v>
      </c>
      <c r="E3" s="50" t="s">
        <v>143</v>
      </c>
      <c r="F3" s="50" t="s">
        <v>138</v>
      </c>
      <c r="G3" s="13"/>
      <c r="H3" s="50" t="s">
        <v>139</v>
      </c>
      <c r="I3" s="55"/>
    </row>
    <row r="4" spans="1:9" ht="12" customHeight="1" x14ac:dyDescent="0.25">
      <c r="A4" s="11" t="s">
        <v>144</v>
      </c>
      <c r="B4" s="11" t="s">
        <v>134</v>
      </c>
      <c r="C4" s="50" t="s">
        <v>145</v>
      </c>
      <c r="D4" s="50" t="s">
        <v>146</v>
      </c>
      <c r="E4" s="50" t="s">
        <v>146</v>
      </c>
      <c r="F4" s="50" t="s">
        <v>138</v>
      </c>
      <c r="G4" s="50"/>
      <c r="H4" s="51"/>
      <c r="I4" s="55"/>
    </row>
    <row r="5" spans="1:9" ht="12" customHeight="1" x14ac:dyDescent="0.25">
      <c r="A5" s="11" t="s">
        <v>147</v>
      </c>
      <c r="B5" s="11" t="s">
        <v>134</v>
      </c>
      <c r="C5" s="50" t="s">
        <v>148</v>
      </c>
      <c r="D5" s="50" t="s">
        <v>149</v>
      </c>
      <c r="E5" s="10" t="s">
        <v>150</v>
      </c>
      <c r="F5" s="50" t="s">
        <v>138</v>
      </c>
      <c r="G5" s="50"/>
      <c r="H5" s="51"/>
      <c r="I5" s="55"/>
    </row>
    <row r="6" spans="1:9" ht="25.95" customHeight="1" x14ac:dyDescent="0.25">
      <c r="A6" s="11" t="s">
        <v>151</v>
      </c>
      <c r="B6" s="52" t="s">
        <v>134</v>
      </c>
      <c r="C6" s="50" t="s">
        <v>152</v>
      </c>
      <c r="D6" s="50" t="s">
        <v>153</v>
      </c>
      <c r="E6" s="53" t="s">
        <v>154</v>
      </c>
      <c r="F6" s="50" t="s">
        <v>155</v>
      </c>
      <c r="G6" s="50"/>
      <c r="H6" s="54"/>
      <c r="I6" s="55"/>
    </row>
    <row r="7" spans="1:9" ht="12" customHeight="1" x14ac:dyDescent="0.25">
      <c r="A7" s="11" t="s">
        <v>156</v>
      </c>
      <c r="B7" s="11" t="s">
        <v>157</v>
      </c>
      <c r="C7" s="50" t="s">
        <v>158</v>
      </c>
      <c r="D7" s="50" t="s">
        <v>159</v>
      </c>
      <c r="E7" s="50" t="s">
        <v>160</v>
      </c>
      <c r="F7" s="50" t="s">
        <v>138</v>
      </c>
      <c r="G7" s="50"/>
      <c r="H7" s="51"/>
      <c r="I7" s="55"/>
    </row>
    <row r="8" spans="1:9" ht="12" customHeight="1" x14ac:dyDescent="0.25">
      <c r="A8" s="11" t="s">
        <v>161</v>
      </c>
      <c r="B8" s="52" t="s">
        <v>134</v>
      </c>
      <c r="C8" s="50" t="s">
        <v>162</v>
      </c>
      <c r="D8" s="50" t="s">
        <v>163</v>
      </c>
      <c r="E8" s="50" t="s">
        <v>164</v>
      </c>
      <c r="F8" s="50" t="s">
        <v>155</v>
      </c>
      <c r="G8" s="50"/>
      <c r="H8" s="54"/>
      <c r="I8" s="55"/>
    </row>
    <row r="9" spans="1:9" ht="12" customHeight="1" x14ac:dyDescent="0.25">
      <c r="A9" s="11" t="s">
        <v>165</v>
      </c>
      <c r="B9" s="52" t="s">
        <v>134</v>
      </c>
      <c r="C9" s="50" t="s">
        <v>166</v>
      </c>
      <c r="D9" s="50" t="s">
        <v>167</v>
      </c>
      <c r="E9" s="50" t="s">
        <v>168</v>
      </c>
      <c r="F9" s="50" t="s">
        <v>169</v>
      </c>
      <c r="G9" s="50"/>
      <c r="H9" s="10"/>
      <c r="I9" s="55"/>
    </row>
    <row r="10" spans="1:9" ht="12" customHeight="1" x14ac:dyDescent="0.25">
      <c r="A10" s="11" t="s">
        <v>170</v>
      </c>
      <c r="B10" s="52" t="s">
        <v>134</v>
      </c>
      <c r="C10" s="50" t="s">
        <v>171</v>
      </c>
      <c r="D10" s="50" t="s">
        <v>172</v>
      </c>
      <c r="E10" s="50" t="s">
        <v>173</v>
      </c>
      <c r="F10" s="50" t="s">
        <v>169</v>
      </c>
      <c r="G10" s="50"/>
      <c r="H10" s="10"/>
      <c r="I10" s="55"/>
    </row>
  </sheetData>
  <phoneticPr fontId="20" type="noConversion"/>
  <dataValidations count="1">
    <dataValidation type="list" allowBlank="1" showErrorMessage="1" sqref="I2 I3 I4 I5 I6 I7 I8 I9 I10" xr:uid="{00000000-0002-0000-0300-000000000000}">
      <formula1>"T,T+1Q,T+2Q,T+3Q,T+4Q,NS"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"/>
  <sheetViews>
    <sheetView tabSelected="1" workbookViewId="0">
      <selection activeCell="D6" sqref="D6"/>
    </sheetView>
  </sheetViews>
  <sheetFormatPr defaultColWidth="9" defaultRowHeight="12" x14ac:dyDescent="0.15"/>
  <cols>
    <col min="1" max="1" width="7.59765625" style="23" customWidth="1"/>
    <col min="2" max="2" width="5.8984375" style="39" customWidth="1"/>
    <col min="3" max="3" width="17.19921875" style="23" customWidth="1"/>
    <col min="4" max="4" width="20.09765625" style="23" customWidth="1"/>
    <col min="5" max="5" width="66.3984375" style="23" customWidth="1"/>
    <col min="6" max="6" width="8.69921875" style="23" customWidth="1"/>
    <col min="7" max="7" width="4.8984375" style="23" customWidth="1"/>
    <col min="8" max="8" width="4.09765625" style="23" customWidth="1"/>
    <col min="9" max="16384" width="9" style="23"/>
  </cols>
  <sheetData>
    <row r="1" spans="1:9" ht="24" x14ac:dyDescent="0.15">
      <c r="A1" s="24" t="s">
        <v>124</v>
      </c>
      <c r="B1" s="40" t="s">
        <v>125</v>
      </c>
      <c r="C1" s="24" t="s">
        <v>126</v>
      </c>
      <c r="D1" s="25" t="s">
        <v>127</v>
      </c>
      <c r="E1" s="25" t="s">
        <v>128</v>
      </c>
      <c r="F1" s="44" t="s">
        <v>129</v>
      </c>
      <c r="G1" s="25" t="s">
        <v>130</v>
      </c>
      <c r="H1" s="24" t="s">
        <v>131</v>
      </c>
      <c r="I1" s="19" t="s">
        <v>132</v>
      </c>
    </row>
    <row r="2" spans="1:9" x14ac:dyDescent="0.15">
      <c r="A2" s="26" t="s">
        <v>174</v>
      </c>
      <c r="B2" s="27" t="s">
        <v>134</v>
      </c>
      <c r="C2" s="28" t="s">
        <v>135</v>
      </c>
      <c r="D2" s="29" t="s">
        <v>136</v>
      </c>
      <c r="E2" s="28" t="s">
        <v>175</v>
      </c>
      <c r="F2" s="34" t="s">
        <v>138</v>
      </c>
      <c r="G2" s="26"/>
      <c r="H2" s="26"/>
      <c r="I2" s="20"/>
    </row>
    <row r="3" spans="1:9" x14ac:dyDescent="0.15">
      <c r="A3" s="26" t="s">
        <v>176</v>
      </c>
      <c r="B3" s="27" t="s">
        <v>134</v>
      </c>
      <c r="C3" s="30" t="s">
        <v>141</v>
      </c>
      <c r="D3" s="30" t="s">
        <v>142</v>
      </c>
      <c r="E3" s="28" t="s">
        <v>177</v>
      </c>
      <c r="F3" s="34" t="s">
        <v>138</v>
      </c>
      <c r="G3" s="31"/>
      <c r="H3" s="31"/>
      <c r="I3" s="20"/>
    </row>
    <row r="4" spans="1:9" ht="24" x14ac:dyDescent="0.15">
      <c r="A4" s="26" t="s">
        <v>178</v>
      </c>
      <c r="B4" s="27" t="s">
        <v>134</v>
      </c>
      <c r="C4" s="32" t="s">
        <v>166</v>
      </c>
      <c r="D4" s="28" t="s">
        <v>167</v>
      </c>
      <c r="E4" s="28" t="s">
        <v>168</v>
      </c>
      <c r="F4" s="45" t="s">
        <v>169</v>
      </c>
      <c r="G4" s="31"/>
      <c r="H4" s="31"/>
      <c r="I4" s="20"/>
    </row>
    <row r="5" spans="1:9" x14ac:dyDescent="0.15">
      <c r="A5" s="26" t="s">
        <v>179</v>
      </c>
      <c r="B5" s="27" t="s">
        <v>134</v>
      </c>
      <c r="C5" s="32" t="s">
        <v>171</v>
      </c>
      <c r="D5" s="28" t="s">
        <v>172</v>
      </c>
      <c r="E5" s="28" t="s">
        <v>173</v>
      </c>
      <c r="F5" s="45" t="s">
        <v>169</v>
      </c>
      <c r="G5" s="26"/>
      <c r="H5" s="26"/>
      <c r="I5" s="20"/>
    </row>
    <row r="6" spans="1:9" s="22" customFormat="1" x14ac:dyDescent="0.15">
      <c r="A6" s="26" t="s">
        <v>180</v>
      </c>
      <c r="B6" s="33" t="s">
        <v>134</v>
      </c>
      <c r="C6" s="28" t="s">
        <v>181</v>
      </c>
      <c r="D6" s="28" t="s">
        <v>182</v>
      </c>
      <c r="E6" s="28" t="s">
        <v>183</v>
      </c>
      <c r="F6" s="34" t="s">
        <v>138</v>
      </c>
      <c r="G6" s="35"/>
      <c r="H6" s="36"/>
      <c r="I6" s="21"/>
    </row>
    <row r="7" spans="1:9" x14ac:dyDescent="0.15">
      <c r="A7" s="26" t="s">
        <v>184</v>
      </c>
      <c r="B7" s="27" t="s">
        <v>134</v>
      </c>
      <c r="C7" s="37" t="s">
        <v>185</v>
      </c>
      <c r="D7" s="37" t="s">
        <v>186</v>
      </c>
      <c r="E7" s="28" t="s">
        <v>187</v>
      </c>
      <c r="F7" s="46" t="s">
        <v>138</v>
      </c>
      <c r="G7" s="26"/>
      <c r="H7" s="33"/>
      <c r="I7" s="20"/>
    </row>
    <row r="8" spans="1:9" ht="36" x14ac:dyDescent="0.15">
      <c r="A8" s="26" t="s">
        <v>188</v>
      </c>
      <c r="B8" s="27" t="s">
        <v>134</v>
      </c>
      <c r="C8" s="37" t="s">
        <v>189</v>
      </c>
      <c r="D8" s="37" t="s">
        <v>190</v>
      </c>
      <c r="E8" s="38" t="s">
        <v>191</v>
      </c>
      <c r="F8" s="46" t="s">
        <v>155</v>
      </c>
      <c r="G8" s="26"/>
      <c r="H8" s="33"/>
      <c r="I8" s="20"/>
    </row>
  </sheetData>
  <phoneticPr fontId="20" type="noConversion"/>
  <dataValidations count="1">
    <dataValidation type="list" allowBlank="1" showErrorMessage="1" sqref="I2 I3 I4 I5 I6 I7 I8" xr:uid="{00000000-0002-0000-0400-000000000000}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"/>
  <sheetViews>
    <sheetView workbookViewId="0">
      <selection activeCell="C2" sqref="C2:C10"/>
    </sheetView>
  </sheetViews>
  <sheetFormatPr defaultColWidth="9" defaultRowHeight="12" x14ac:dyDescent="0.15"/>
  <cols>
    <col min="1" max="1" width="7.59765625" style="23" customWidth="1"/>
    <col min="2" max="2" width="5.8984375" style="39" customWidth="1"/>
    <col min="3" max="3" width="17.19921875" style="23" customWidth="1"/>
    <col min="4" max="4" width="20.69921875" style="23" customWidth="1"/>
    <col min="5" max="5" width="66.3984375" style="23" customWidth="1"/>
    <col min="6" max="6" width="8.69921875" style="23" customWidth="1"/>
    <col min="7" max="7" width="4.8984375" style="23" customWidth="1"/>
    <col min="8" max="8" width="4.09765625" style="23" customWidth="1"/>
    <col min="9" max="16384" width="9" style="23"/>
  </cols>
  <sheetData>
    <row r="1" spans="1:9" ht="24" x14ac:dyDescent="0.15">
      <c r="A1" s="24" t="s">
        <v>124</v>
      </c>
      <c r="B1" s="40" t="s">
        <v>125</v>
      </c>
      <c r="C1" s="24" t="s">
        <v>126</v>
      </c>
      <c r="D1" s="25" t="s">
        <v>127</v>
      </c>
      <c r="E1" s="25" t="s">
        <v>128</v>
      </c>
      <c r="F1" s="24" t="s">
        <v>129</v>
      </c>
      <c r="G1" s="25" t="s">
        <v>130</v>
      </c>
      <c r="H1" s="24" t="s">
        <v>131</v>
      </c>
      <c r="I1" s="19" t="s">
        <v>132</v>
      </c>
    </row>
    <row r="2" spans="1:9" x14ac:dyDescent="0.15">
      <c r="A2" s="26" t="s">
        <v>192</v>
      </c>
      <c r="B2" s="27" t="s">
        <v>134</v>
      </c>
      <c r="C2" s="28" t="s">
        <v>135</v>
      </c>
      <c r="D2" s="29" t="s">
        <v>136</v>
      </c>
      <c r="E2" s="28" t="s">
        <v>175</v>
      </c>
      <c r="F2" s="30" t="s">
        <v>138</v>
      </c>
      <c r="G2" s="26"/>
      <c r="H2" s="26"/>
      <c r="I2" s="20"/>
    </row>
    <row r="3" spans="1:9" x14ac:dyDescent="0.15">
      <c r="A3" s="26" t="s">
        <v>193</v>
      </c>
      <c r="B3" s="27" t="s">
        <v>134</v>
      </c>
      <c r="C3" s="30" t="s">
        <v>307</v>
      </c>
      <c r="D3" s="30" t="s">
        <v>142</v>
      </c>
      <c r="E3" s="28" t="s">
        <v>177</v>
      </c>
      <c r="F3" s="30" t="s">
        <v>138</v>
      </c>
      <c r="G3" s="31"/>
      <c r="H3" s="31"/>
      <c r="I3" s="20"/>
    </row>
    <row r="4" spans="1:9" ht="24" x14ac:dyDescent="0.15">
      <c r="A4" s="26" t="s">
        <v>194</v>
      </c>
      <c r="B4" s="27" t="s">
        <v>134</v>
      </c>
      <c r="C4" s="32" t="s">
        <v>166</v>
      </c>
      <c r="D4" s="28" t="s">
        <v>167</v>
      </c>
      <c r="E4" s="28" t="s">
        <v>168</v>
      </c>
      <c r="F4" s="32" t="s">
        <v>169</v>
      </c>
      <c r="G4" s="31"/>
      <c r="H4" s="31"/>
      <c r="I4" s="20"/>
    </row>
    <row r="5" spans="1:9" x14ac:dyDescent="0.15">
      <c r="A5" s="26" t="s">
        <v>195</v>
      </c>
      <c r="B5" s="27" t="s">
        <v>134</v>
      </c>
      <c r="C5" s="32" t="s">
        <v>171</v>
      </c>
      <c r="D5" s="28" t="s">
        <v>172</v>
      </c>
      <c r="E5" s="28" t="s">
        <v>173</v>
      </c>
      <c r="F5" s="32" t="s">
        <v>169</v>
      </c>
      <c r="G5" s="26"/>
      <c r="H5" s="26"/>
      <c r="I5" s="20"/>
    </row>
    <row r="6" spans="1:9" s="22" customFormat="1" x14ac:dyDescent="0.15">
      <c r="A6" s="26" t="s">
        <v>196</v>
      </c>
      <c r="B6" s="33" t="s">
        <v>134</v>
      </c>
      <c r="C6" s="28" t="s">
        <v>181</v>
      </c>
      <c r="D6" s="28" t="s">
        <v>182</v>
      </c>
      <c r="E6" s="28" t="s">
        <v>183</v>
      </c>
      <c r="F6" s="34" t="s">
        <v>138</v>
      </c>
      <c r="G6" s="35"/>
      <c r="H6" s="36"/>
      <c r="I6" s="21"/>
    </row>
    <row r="7" spans="1:9" x14ac:dyDescent="0.15">
      <c r="A7" s="26" t="s">
        <v>197</v>
      </c>
      <c r="B7" s="27" t="s">
        <v>134</v>
      </c>
      <c r="C7" s="37" t="s">
        <v>185</v>
      </c>
      <c r="D7" s="37" t="s">
        <v>198</v>
      </c>
      <c r="E7" s="28" t="s">
        <v>199</v>
      </c>
      <c r="F7" s="31" t="s">
        <v>138</v>
      </c>
      <c r="G7" s="26"/>
      <c r="H7" s="26"/>
      <c r="I7" s="20"/>
    </row>
    <row r="8" spans="1:9" ht="36" x14ac:dyDescent="0.15">
      <c r="A8" s="26" t="s">
        <v>200</v>
      </c>
      <c r="B8" s="27" t="s">
        <v>134</v>
      </c>
      <c r="C8" s="37" t="s">
        <v>189</v>
      </c>
      <c r="D8" s="37" t="s">
        <v>305</v>
      </c>
      <c r="E8" s="38" t="s">
        <v>201</v>
      </c>
      <c r="F8" s="31" t="s">
        <v>155</v>
      </c>
      <c r="G8" s="26"/>
      <c r="H8" s="26"/>
      <c r="I8" s="20"/>
    </row>
    <row r="9" spans="1:9" x14ac:dyDescent="0.15">
      <c r="A9" s="26" t="s">
        <v>202</v>
      </c>
      <c r="B9" s="27" t="s">
        <v>157</v>
      </c>
      <c r="C9" s="41" t="s">
        <v>203</v>
      </c>
      <c r="D9" s="26" t="s">
        <v>204</v>
      </c>
      <c r="E9" s="42" t="s">
        <v>205</v>
      </c>
      <c r="F9" s="43" t="s">
        <v>206</v>
      </c>
      <c r="G9" s="26" t="s">
        <v>207</v>
      </c>
      <c r="H9" s="26"/>
      <c r="I9" s="20"/>
    </row>
    <row r="10" spans="1:9" x14ac:dyDescent="0.15">
      <c r="A10" s="26" t="s">
        <v>208</v>
      </c>
      <c r="B10" s="27" t="s">
        <v>157</v>
      </c>
      <c r="C10" s="41" t="s">
        <v>209</v>
      </c>
      <c r="D10" s="26" t="s">
        <v>210</v>
      </c>
      <c r="E10" s="42" t="s">
        <v>211</v>
      </c>
      <c r="F10" s="43" t="s">
        <v>206</v>
      </c>
      <c r="G10" s="26" t="s">
        <v>207</v>
      </c>
      <c r="H10" s="26"/>
      <c r="I10" s="20"/>
    </row>
  </sheetData>
  <phoneticPr fontId="20" type="noConversion"/>
  <dataValidations count="1">
    <dataValidation type="list" allowBlank="1" showErrorMessage="1" sqref="I2 I3 I4 I5 I6 I7 I8 I9 I10" xr:uid="{00000000-0002-0000-0500-000000000000}">
      <formula1>"T,T+1Q,T+2Q,T+3Q,T+4Q,NS"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"/>
  <sheetViews>
    <sheetView workbookViewId="0">
      <selection activeCell="D7" sqref="D7"/>
    </sheetView>
  </sheetViews>
  <sheetFormatPr defaultColWidth="9" defaultRowHeight="12" x14ac:dyDescent="0.15"/>
  <cols>
    <col min="1" max="1" width="7.59765625" style="23" customWidth="1"/>
    <col min="2" max="2" width="5.8984375" style="23" customWidth="1"/>
    <col min="3" max="3" width="17.19921875" style="23" customWidth="1"/>
    <col min="4" max="4" width="21.09765625" style="23" customWidth="1"/>
    <col min="5" max="5" width="67.19921875" style="23" customWidth="1"/>
    <col min="6" max="6" width="8.69921875" style="23" customWidth="1"/>
    <col min="7" max="7" width="4.8984375" style="23" customWidth="1"/>
    <col min="8" max="8" width="4.09765625" style="23" customWidth="1"/>
    <col min="9" max="16384" width="9" style="23"/>
  </cols>
  <sheetData>
    <row r="1" spans="1:9" ht="24" x14ac:dyDescent="0.15">
      <c r="A1" s="24" t="s">
        <v>124</v>
      </c>
      <c r="B1" s="24" t="s">
        <v>125</v>
      </c>
      <c r="C1" s="24" t="s">
        <v>126</v>
      </c>
      <c r="D1" s="25" t="s">
        <v>127</v>
      </c>
      <c r="E1" s="25" t="s">
        <v>128</v>
      </c>
      <c r="F1" s="24" t="s">
        <v>129</v>
      </c>
      <c r="G1" s="25" t="s">
        <v>130</v>
      </c>
      <c r="H1" s="24" t="s">
        <v>131</v>
      </c>
      <c r="I1" s="19" t="s">
        <v>132</v>
      </c>
    </row>
    <row r="2" spans="1:9" x14ac:dyDescent="0.15">
      <c r="A2" s="26" t="s">
        <v>212</v>
      </c>
      <c r="B2" s="27" t="s">
        <v>134</v>
      </c>
      <c r="C2" s="28" t="s">
        <v>135</v>
      </c>
      <c r="D2" s="29" t="s">
        <v>136</v>
      </c>
      <c r="E2" s="28" t="s">
        <v>175</v>
      </c>
      <c r="F2" s="30" t="s">
        <v>138</v>
      </c>
      <c r="G2" s="26"/>
      <c r="H2" s="26"/>
      <c r="I2" s="20"/>
    </row>
    <row r="3" spans="1:9" x14ac:dyDescent="0.15">
      <c r="A3" s="26" t="s">
        <v>213</v>
      </c>
      <c r="B3" s="27" t="s">
        <v>134</v>
      </c>
      <c r="C3" s="30" t="s">
        <v>141</v>
      </c>
      <c r="D3" s="30" t="s">
        <v>142</v>
      </c>
      <c r="E3" s="28" t="s">
        <v>177</v>
      </c>
      <c r="F3" s="30" t="s">
        <v>138</v>
      </c>
      <c r="G3" s="31"/>
      <c r="H3" s="31"/>
      <c r="I3" s="20"/>
    </row>
    <row r="4" spans="1:9" ht="24" x14ac:dyDescent="0.15">
      <c r="A4" s="26" t="s">
        <v>214</v>
      </c>
      <c r="B4" s="27" t="s">
        <v>134</v>
      </c>
      <c r="C4" s="32" t="s">
        <v>166</v>
      </c>
      <c r="D4" s="28" t="s">
        <v>167</v>
      </c>
      <c r="E4" s="28" t="s">
        <v>168</v>
      </c>
      <c r="F4" s="32" t="s">
        <v>169</v>
      </c>
      <c r="G4" s="31"/>
      <c r="H4" s="31"/>
      <c r="I4" s="20"/>
    </row>
    <row r="5" spans="1:9" x14ac:dyDescent="0.15">
      <c r="A5" s="26" t="s">
        <v>215</v>
      </c>
      <c r="B5" s="27" t="s">
        <v>134</v>
      </c>
      <c r="C5" s="32" t="s">
        <v>171</v>
      </c>
      <c r="D5" s="28" t="s">
        <v>172</v>
      </c>
      <c r="E5" s="28" t="s">
        <v>173</v>
      </c>
      <c r="F5" s="32" t="s">
        <v>169</v>
      </c>
      <c r="G5" s="26"/>
      <c r="H5" s="26"/>
      <c r="I5" s="20"/>
    </row>
    <row r="6" spans="1:9" s="22" customFormat="1" x14ac:dyDescent="0.15">
      <c r="A6" s="26" t="s">
        <v>216</v>
      </c>
      <c r="B6" s="33" t="s">
        <v>134</v>
      </c>
      <c r="C6" s="28" t="s">
        <v>181</v>
      </c>
      <c r="D6" s="28" t="s">
        <v>182</v>
      </c>
      <c r="E6" s="28" t="s">
        <v>183</v>
      </c>
      <c r="F6" s="34" t="s">
        <v>138</v>
      </c>
      <c r="G6" s="35"/>
      <c r="H6" s="36"/>
      <c r="I6" s="21"/>
    </row>
    <row r="7" spans="1:9" x14ac:dyDescent="0.15">
      <c r="A7" s="26" t="s">
        <v>217</v>
      </c>
      <c r="B7" s="27" t="s">
        <v>134</v>
      </c>
      <c r="C7" s="37" t="s">
        <v>185</v>
      </c>
      <c r="D7" s="37" t="s">
        <v>306</v>
      </c>
      <c r="E7" s="38" t="s">
        <v>218</v>
      </c>
      <c r="F7" s="31" t="s">
        <v>138</v>
      </c>
      <c r="G7" s="26"/>
      <c r="H7" s="33"/>
      <c r="I7" s="20"/>
    </row>
    <row r="8" spans="1:9" ht="36" x14ac:dyDescent="0.15">
      <c r="A8" s="26" t="s">
        <v>219</v>
      </c>
      <c r="B8" s="27" t="s">
        <v>134</v>
      </c>
      <c r="C8" s="37" t="s">
        <v>189</v>
      </c>
      <c r="D8" s="37" t="s">
        <v>220</v>
      </c>
      <c r="E8" s="38" t="s">
        <v>221</v>
      </c>
      <c r="F8" s="31" t="s">
        <v>155</v>
      </c>
      <c r="G8" s="26"/>
      <c r="H8" s="33"/>
      <c r="I8" s="20"/>
    </row>
  </sheetData>
  <phoneticPr fontId="20" type="noConversion"/>
  <dataValidations count="1">
    <dataValidation type="list" allowBlank="1" showErrorMessage="1" sqref="I2 I3 I4 I5 I6 I7 I8" xr:uid="{00000000-0002-0000-0600-000000000000}">
      <formula1>"T,T+1Q,T+2Q,T+3Q,T+4Q,NS"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I6"/>
  <sheetViews>
    <sheetView workbookViewId="0">
      <selection activeCell="E16" sqref="E16"/>
    </sheetView>
  </sheetViews>
  <sheetFormatPr defaultColWidth="9" defaultRowHeight="15.6" x14ac:dyDescent="0.25"/>
  <cols>
    <col min="3" max="3" width="15.19921875" customWidth="1"/>
    <col min="4" max="4" width="24.8984375" customWidth="1"/>
    <col min="5" max="5" width="62.19921875" customWidth="1"/>
  </cols>
  <sheetData>
    <row r="1" spans="1:9" x14ac:dyDescent="0.25">
      <c r="A1" s="5" t="s">
        <v>124</v>
      </c>
      <c r="B1" s="6" t="s">
        <v>125</v>
      </c>
      <c r="C1" s="6" t="s">
        <v>126</v>
      </c>
      <c r="D1" s="6" t="s">
        <v>127</v>
      </c>
      <c r="E1" s="6" t="s">
        <v>128</v>
      </c>
      <c r="F1" s="7" t="s">
        <v>129</v>
      </c>
      <c r="G1" s="6" t="s">
        <v>130</v>
      </c>
      <c r="H1" s="6" t="s">
        <v>131</v>
      </c>
      <c r="I1" s="19" t="s">
        <v>132</v>
      </c>
    </row>
    <row r="2" spans="1:9" x14ac:dyDescent="0.25">
      <c r="A2" s="8" t="s">
        <v>222</v>
      </c>
      <c r="B2" s="9" t="s">
        <v>134</v>
      </c>
      <c r="C2" s="10" t="s">
        <v>135</v>
      </c>
      <c r="D2" s="10" t="s">
        <v>136</v>
      </c>
      <c r="E2" s="10" t="s">
        <v>175</v>
      </c>
      <c r="F2" s="10" t="s">
        <v>138</v>
      </c>
      <c r="G2" s="11" t="s">
        <v>223</v>
      </c>
      <c r="H2" s="12"/>
      <c r="I2" s="20"/>
    </row>
    <row r="3" spans="1:9" x14ac:dyDescent="0.25">
      <c r="A3" s="8" t="s">
        <v>224</v>
      </c>
      <c r="B3" s="9" t="s">
        <v>134</v>
      </c>
      <c r="C3" s="10" t="s">
        <v>141</v>
      </c>
      <c r="D3" s="10" t="s">
        <v>142</v>
      </c>
      <c r="E3" s="10" t="s">
        <v>225</v>
      </c>
      <c r="F3" s="10" t="s">
        <v>138</v>
      </c>
      <c r="G3" s="11" t="s">
        <v>223</v>
      </c>
      <c r="H3" s="13"/>
      <c r="I3" s="20"/>
    </row>
    <row r="4" spans="1:9" ht="72" x14ac:dyDescent="0.25">
      <c r="A4" s="8" t="s">
        <v>226</v>
      </c>
      <c r="B4" s="9" t="s">
        <v>134</v>
      </c>
      <c r="C4" s="10" t="s">
        <v>227</v>
      </c>
      <c r="D4" s="14" t="s">
        <v>228</v>
      </c>
      <c r="E4" s="15" t="s">
        <v>229</v>
      </c>
      <c r="F4" s="10" t="s">
        <v>230</v>
      </c>
      <c r="G4" s="11" t="s">
        <v>223</v>
      </c>
      <c r="H4" s="12" t="s">
        <v>231</v>
      </c>
      <c r="I4" s="20"/>
    </row>
    <row r="5" spans="1:9" ht="24" x14ac:dyDescent="0.25">
      <c r="A5" s="8" t="s">
        <v>232</v>
      </c>
      <c r="B5" s="9" t="s">
        <v>134</v>
      </c>
      <c r="C5" s="16" t="s">
        <v>233</v>
      </c>
      <c r="D5" s="10" t="s">
        <v>234</v>
      </c>
      <c r="E5" s="10" t="s">
        <v>235</v>
      </c>
      <c r="F5" s="10" t="s">
        <v>155</v>
      </c>
      <c r="G5" s="17" t="s">
        <v>223</v>
      </c>
      <c r="H5" s="18"/>
      <c r="I5" s="20"/>
    </row>
    <row r="6" spans="1:9" ht="24" x14ac:dyDescent="0.25">
      <c r="A6" s="8" t="s">
        <v>236</v>
      </c>
      <c r="B6" s="11" t="s">
        <v>134</v>
      </c>
      <c r="C6" s="16" t="s">
        <v>237</v>
      </c>
      <c r="D6" s="10" t="s">
        <v>238</v>
      </c>
      <c r="E6" s="10" t="s">
        <v>239</v>
      </c>
      <c r="F6" s="10" t="s">
        <v>155</v>
      </c>
      <c r="G6" s="17" t="s">
        <v>223</v>
      </c>
      <c r="H6" s="18"/>
      <c r="I6" s="21"/>
    </row>
  </sheetData>
  <phoneticPr fontId="20" type="noConversion"/>
  <dataValidations count="1">
    <dataValidation type="list" allowBlank="1" showErrorMessage="1" sqref="I2:I6" xr:uid="{00000000-0002-0000-0700-000000000000}">
      <formula1>"T,T+1Q,T+2Q,T+3Q,T+4Q,NS"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0"/>
  <sheetViews>
    <sheetView topLeftCell="A22" workbookViewId="0">
      <selection activeCell="O24" sqref="O24"/>
    </sheetView>
  </sheetViews>
  <sheetFormatPr defaultColWidth="9" defaultRowHeight="15.6" x14ac:dyDescent="0.25"/>
  <sheetData>
    <row r="1" spans="1:1" x14ac:dyDescent="0.25">
      <c r="A1" t="s">
        <v>240</v>
      </c>
    </row>
    <row r="20" spans="1:1" x14ac:dyDescent="0.25">
      <c r="A20" t="s">
        <v>241</v>
      </c>
    </row>
  </sheetData>
  <phoneticPr fontId="20" type="noConversion"/>
  <pageMargins left="0.69930555555555596" right="0.69930555555555596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8"/>
  <sheetViews>
    <sheetView workbookViewId="0">
      <selection activeCell="G11" sqref="G11"/>
    </sheetView>
  </sheetViews>
  <sheetFormatPr defaultColWidth="9" defaultRowHeight="15.6" x14ac:dyDescent="0.25"/>
  <cols>
    <col min="1" max="2" width="6.3984375" customWidth="1" collapsed="1"/>
    <col min="3" max="3" width="11.19921875" customWidth="1" collapsed="1"/>
    <col min="4" max="4" width="33.59765625" customWidth="1" collapsed="1"/>
  </cols>
  <sheetData>
    <row r="1" spans="1:4" x14ac:dyDescent="0.25">
      <c r="A1" s="115" t="s">
        <v>242</v>
      </c>
      <c r="B1" s="115"/>
      <c r="C1" s="115"/>
      <c r="D1" s="115"/>
    </row>
    <row r="2" spans="1:4" x14ac:dyDescent="0.25">
      <c r="A2" s="1" t="s">
        <v>243</v>
      </c>
      <c r="B2" s="1" t="s">
        <v>244</v>
      </c>
      <c r="C2" s="2" t="s">
        <v>245</v>
      </c>
      <c r="D2" s="1" t="s">
        <v>246</v>
      </c>
    </row>
    <row r="3" spans="1:4" x14ac:dyDescent="0.25">
      <c r="A3" s="1" t="s">
        <v>247</v>
      </c>
      <c r="B3" s="1" t="s">
        <v>248</v>
      </c>
      <c r="C3" s="3">
        <v>13910834683</v>
      </c>
      <c r="D3" s="1" t="s">
        <v>249</v>
      </c>
    </row>
    <row r="4" spans="1:4" x14ac:dyDescent="0.25">
      <c r="A4" s="1" t="s">
        <v>250</v>
      </c>
      <c r="B4" s="1" t="s">
        <v>248</v>
      </c>
      <c r="C4" s="3">
        <v>13910785072</v>
      </c>
      <c r="D4" s="1" t="s">
        <v>251</v>
      </c>
    </row>
    <row r="5" spans="1:4" x14ac:dyDescent="0.25">
      <c r="A5" s="1" t="s">
        <v>252</v>
      </c>
      <c r="B5" s="1" t="s">
        <v>248</v>
      </c>
      <c r="C5" s="4">
        <v>13601368683</v>
      </c>
      <c r="D5" s="1" t="s">
        <v>253</v>
      </c>
    </row>
    <row r="6" spans="1:4" x14ac:dyDescent="0.25">
      <c r="A6" s="1" t="s">
        <v>254</v>
      </c>
      <c r="B6" s="1" t="s">
        <v>248</v>
      </c>
      <c r="C6" s="3">
        <v>13501109642</v>
      </c>
      <c r="D6" s="1" t="s">
        <v>255</v>
      </c>
    </row>
    <row r="7" spans="1:4" x14ac:dyDescent="0.25">
      <c r="A7" s="1" t="s">
        <v>256</v>
      </c>
      <c r="B7" s="1" t="s">
        <v>248</v>
      </c>
      <c r="C7" s="3">
        <v>13636426617</v>
      </c>
      <c r="D7" s="1" t="s">
        <v>257</v>
      </c>
    </row>
    <row r="8" spans="1:4" x14ac:dyDescent="0.25">
      <c r="A8" s="1" t="s">
        <v>258</v>
      </c>
      <c r="B8" s="1" t="s">
        <v>248</v>
      </c>
      <c r="C8" s="3">
        <v>13910084851</v>
      </c>
      <c r="D8" s="1" t="s">
        <v>259</v>
      </c>
    </row>
    <row r="9" spans="1:4" x14ac:dyDescent="0.25">
      <c r="A9" s="1" t="s">
        <v>260</v>
      </c>
      <c r="B9" s="1" t="s">
        <v>248</v>
      </c>
      <c r="C9" s="3">
        <v>13911554821</v>
      </c>
      <c r="D9" s="1" t="s">
        <v>261</v>
      </c>
    </row>
    <row r="10" spans="1:4" x14ac:dyDescent="0.25">
      <c r="A10" s="1" t="s">
        <v>262</v>
      </c>
      <c r="B10" s="1" t="s">
        <v>248</v>
      </c>
      <c r="C10" s="3">
        <v>13910532301</v>
      </c>
      <c r="D10" s="1" t="s">
        <v>263</v>
      </c>
    </row>
    <row r="11" spans="1:4" x14ac:dyDescent="0.25">
      <c r="A11" s="1" t="s">
        <v>264</v>
      </c>
      <c r="B11" s="1" t="s">
        <v>265</v>
      </c>
      <c r="C11" s="3">
        <v>15191850585</v>
      </c>
      <c r="D11" s="1" t="s">
        <v>266</v>
      </c>
    </row>
    <row r="12" spans="1:4" x14ac:dyDescent="0.25">
      <c r="A12" s="1" t="s">
        <v>267</v>
      </c>
      <c r="B12" s="1" t="s">
        <v>265</v>
      </c>
      <c r="C12" s="3">
        <v>18918325595</v>
      </c>
      <c r="D12" s="1" t="s">
        <v>268</v>
      </c>
    </row>
    <row r="13" spans="1:4" x14ac:dyDescent="0.25">
      <c r="A13" s="1" t="s">
        <v>269</v>
      </c>
      <c r="B13" s="1" t="s">
        <v>265</v>
      </c>
      <c r="C13" s="3">
        <v>18500522566</v>
      </c>
      <c r="D13" s="1" t="s">
        <v>270</v>
      </c>
    </row>
    <row r="14" spans="1:4" x14ac:dyDescent="0.25">
      <c r="A14" s="1" t="s">
        <v>271</v>
      </c>
      <c r="B14" s="1" t="s">
        <v>265</v>
      </c>
      <c r="C14" s="3">
        <v>18616850658</v>
      </c>
      <c r="D14" s="1" t="s">
        <v>272</v>
      </c>
    </row>
    <row r="15" spans="1:4" x14ac:dyDescent="0.25">
      <c r="A15" s="1" t="s">
        <v>273</v>
      </c>
      <c r="B15" s="1" t="s">
        <v>265</v>
      </c>
      <c r="C15" s="3">
        <v>18988758326</v>
      </c>
      <c r="D15" s="1" t="s">
        <v>274</v>
      </c>
    </row>
    <row r="16" spans="1:4" x14ac:dyDescent="0.25">
      <c r="A16" s="1" t="s">
        <v>275</v>
      </c>
      <c r="B16" s="1" t="s">
        <v>276</v>
      </c>
      <c r="C16" s="3">
        <v>13801373694</v>
      </c>
      <c r="D16" s="1" t="s">
        <v>277</v>
      </c>
    </row>
    <row r="17" spans="1:4" x14ac:dyDescent="0.25">
      <c r="A17" s="1" t="s">
        <v>278</v>
      </c>
      <c r="B17" s="1" t="s">
        <v>276</v>
      </c>
      <c r="C17" s="3">
        <v>13910533604</v>
      </c>
      <c r="D17" s="1" t="s">
        <v>279</v>
      </c>
    </row>
    <row r="18" spans="1:4" x14ac:dyDescent="0.25">
      <c r="A18" s="1" t="s">
        <v>280</v>
      </c>
      <c r="B18" s="1" t="s">
        <v>276</v>
      </c>
      <c r="C18" s="3">
        <v>13801098392</v>
      </c>
      <c r="D18" s="1" t="s">
        <v>281</v>
      </c>
    </row>
    <row r="19" spans="1:4" x14ac:dyDescent="0.25">
      <c r="A19" s="1" t="s">
        <v>282</v>
      </c>
      <c r="B19" s="1" t="s">
        <v>276</v>
      </c>
      <c r="C19" s="3">
        <v>18612773262</v>
      </c>
      <c r="D19" s="1" t="s">
        <v>283</v>
      </c>
    </row>
    <row r="20" spans="1:4" x14ac:dyDescent="0.25">
      <c r="A20" s="1" t="s">
        <v>284</v>
      </c>
      <c r="B20" s="1" t="s">
        <v>276</v>
      </c>
      <c r="C20" s="3">
        <v>13910552512</v>
      </c>
      <c r="D20" s="1" t="s">
        <v>285</v>
      </c>
    </row>
    <row r="21" spans="1:4" x14ac:dyDescent="0.25">
      <c r="A21" s="1" t="s">
        <v>11</v>
      </c>
      <c r="B21" s="1" t="s">
        <v>286</v>
      </c>
      <c r="C21" s="3">
        <v>13426150224</v>
      </c>
      <c r="D21" s="1" t="s">
        <v>287</v>
      </c>
    </row>
    <row r="22" spans="1:4" x14ac:dyDescent="0.25">
      <c r="A22" s="1" t="s">
        <v>288</v>
      </c>
      <c r="B22" s="1" t="s">
        <v>289</v>
      </c>
      <c r="C22" s="3">
        <v>18061848868</v>
      </c>
      <c r="D22" s="1" t="s">
        <v>290</v>
      </c>
    </row>
    <row r="23" spans="1:4" x14ac:dyDescent="0.25">
      <c r="A23" s="1" t="s">
        <v>291</v>
      </c>
      <c r="B23" s="1" t="s">
        <v>289</v>
      </c>
      <c r="C23" s="3">
        <v>13813860828</v>
      </c>
      <c r="D23" s="1" t="s">
        <v>292</v>
      </c>
    </row>
    <row r="24" spans="1:4" x14ac:dyDescent="0.25">
      <c r="A24" s="1" t="s">
        <v>293</v>
      </c>
      <c r="B24" s="1" t="s">
        <v>289</v>
      </c>
      <c r="C24" s="3">
        <v>18652003056</v>
      </c>
      <c r="D24" s="1" t="s">
        <v>294</v>
      </c>
    </row>
    <row r="25" spans="1:4" x14ac:dyDescent="0.25">
      <c r="A25" s="1" t="s">
        <v>295</v>
      </c>
      <c r="B25" s="1" t="s">
        <v>289</v>
      </c>
      <c r="C25" s="3">
        <v>13910211357</v>
      </c>
      <c r="D25" s="1" t="s">
        <v>296</v>
      </c>
    </row>
    <row r="26" spans="1:4" x14ac:dyDescent="0.25">
      <c r="A26" s="1" t="s">
        <v>297</v>
      </c>
      <c r="B26" s="1" t="s">
        <v>289</v>
      </c>
      <c r="C26" s="3">
        <v>18651685063</v>
      </c>
      <c r="D26" s="1" t="s">
        <v>298</v>
      </c>
    </row>
    <row r="27" spans="1:4" x14ac:dyDescent="0.25">
      <c r="A27" s="1" t="s">
        <v>299</v>
      </c>
      <c r="B27" s="1" t="s">
        <v>289</v>
      </c>
      <c r="C27" s="3">
        <v>13913009098</v>
      </c>
      <c r="D27" s="1" t="s">
        <v>300</v>
      </c>
    </row>
    <row r="28" spans="1:4" x14ac:dyDescent="0.25">
      <c r="A28" s="1" t="s">
        <v>301</v>
      </c>
      <c r="B28" s="1" t="s">
        <v>289</v>
      </c>
      <c r="C28" s="3">
        <v>15195995119</v>
      </c>
      <c r="D28" s="1" t="s">
        <v>302</v>
      </c>
    </row>
  </sheetData>
  <mergeCells count="1">
    <mergeCell ref="A1:D1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修订历史</vt:lpstr>
      <vt:lpstr>应答统计</vt:lpstr>
      <vt:lpstr>Index</vt:lpstr>
      <vt:lpstr>AA</vt:lpstr>
      <vt:lpstr>AB</vt:lpstr>
      <vt:lpstr>AC</vt:lpstr>
      <vt:lpstr>AD</vt:lpstr>
      <vt:lpstr>AE</vt:lpstr>
      <vt:lpstr>附录1</vt:lpstr>
      <vt:lpstr>附录2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 Shuzhong</cp:lastModifiedBy>
  <cp:lastPrinted>2004-12-06T02:44:00Z</cp:lastPrinted>
  <dcterms:created xsi:type="dcterms:W3CDTF">1996-12-17T01:32:00Z</dcterms:created>
  <dcterms:modified xsi:type="dcterms:W3CDTF">2023-05-24T09:07:54Z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_2015_ms_pID_725343">
    <vt:lpwstr>(3)MgZWBk4vCZY5w1YP1gUbleLgCQSYCBS/4rAlKPOITw2gBgeFvdXE2E6pOW00ARCmKZvw1q1R_x000d_
Rr+dpIjZzOyyg/hsui50ryvB1nIpIl9ylsXU+O1r7e1PgUO6xE5PvNAtrUo/6NDU+rWZ/szQ_x000d_
mDkaBX2R2+PE7ZGQVICwGx7yd5/Lx9lSFr7P5RdbIK9pk0MSYFtM+n/Q7fmu4oYXv6K15ccm_x000d_
9kqSEy38sNxq5rAhvl</vt:lpwstr>
  </property>
  <property fmtid="{D5CDD505-2E9C-101B-9397-08002B2CF9AE}" pid="4" name="_2015_ms_pID_7253431">
    <vt:lpwstr>bqO7UIF+f1eT+HR81KdyDx1XMK/nfs+WBhYSU7oRM+iIGFfTg0q7ky_x000d_
1W2ARsCaI5rv9zjhPXY9OX/XMeCujYkNbWACqMrCeEnWtQo71++li8AQw8KkwkpQw5KJBnPu_x000d_
eZpO20QYbSBcQaH+tg/ft67IEoy5eV/069yCVu1GrdJMgAGOnDxbALiwDuTjqr2teE798rPa_x000d_
oyuh9LQIvq0jc+pN1KVldw46KUbSZ3+tKAjo</vt:lpwstr>
  </property>
  <property fmtid="{D5CDD505-2E9C-101B-9397-08002B2CF9AE}" pid="5" name="ICV">
    <vt:lpwstr>CDF323284DD245FABFC71BCA88EF5633</vt:lpwstr>
  </property>
  <property fmtid="{D5CDD505-2E9C-101B-9397-08002B2CF9AE}" pid="6" name="_readonly">
    <vt:lpwstr/>
  </property>
  <property fmtid="{D5CDD505-2E9C-101B-9397-08002B2CF9AE}" pid="7" name="_change">
    <vt:lpwstr/>
  </property>
  <property fmtid="{D5CDD505-2E9C-101B-9397-08002B2CF9AE}" pid="8" name="_full-control">
    <vt:lpwstr/>
  </property>
  <property fmtid="{D5CDD505-2E9C-101B-9397-08002B2CF9AE}" pid="9" name="sflag">
    <vt:lpwstr>1663042175</vt:lpwstr>
  </property>
  <property fmtid="{D5CDD505-2E9C-101B-9397-08002B2CF9AE}" pid="10" name="_2015_ms_pID_7253432">
    <vt:lpwstr>s9XYkdnpHnFtW4508fvDhh0=</vt:lpwstr>
  </property>
</Properties>
</file>